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tabRatio="884" activeTab="0"/>
  </bookViews>
  <sheets>
    <sheet name="zał. nr 1-dochody" sheetId="1" r:id="rId1"/>
    <sheet name="zał. nr 2-wydatki" sheetId="2" r:id="rId2"/>
    <sheet name="zał. nr 3-przychody i rozchody" sheetId="3" r:id="rId3"/>
    <sheet name="zał. nr 4-zlecone" sheetId="4" r:id="rId4"/>
    <sheet name="zał. nr 5-dotacje podmiotowe" sheetId="5" r:id="rId5"/>
    <sheet name="zał. nr 6-dotacje celowe" sheetId="6" r:id="rId6"/>
    <sheet name="zał. nr 8-zad.inwest.2014" sheetId="7" r:id="rId7"/>
  </sheets>
  <definedNames>
    <definedName name="_xlnm.Print_Area" localSheetId="1">'zał. nr 2-wydatki'!$A$1:$J$91</definedName>
    <definedName name="_xlnm.Print_Area" localSheetId="3">'zał. nr 4-zlecone'!$A$1:$L$30</definedName>
    <definedName name="opinie" localSheetId="0">'zał. nr 1-dochody'!$E$63</definedName>
  </definedNames>
  <calcPr fullCalcOnLoad="1"/>
</workbook>
</file>

<file path=xl/sharedStrings.xml><?xml version="1.0" encoding="utf-8"?>
<sst xmlns="http://schemas.openxmlformats.org/spreadsheetml/2006/main" count="694" uniqueCount="365">
  <si>
    <t>Dział</t>
  </si>
  <si>
    <t>Ogółem</t>
  </si>
  <si>
    <t>bieżące</t>
  </si>
  <si>
    <t>* nazwa źródła dochodów wg nazw paragrafów</t>
  </si>
  <si>
    <t>Rozdział</t>
  </si>
  <si>
    <t>majątkowe</t>
  </si>
  <si>
    <t>Nazwa działu i rozdziału</t>
  </si>
  <si>
    <t>w tym: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</si>
  <si>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</si>
  <si>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</si>
  <si>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</si>
  <si>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</si>
  <si>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</si>
  <si>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DOCHODY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</si>
  <si>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</si>
  <si>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</si>
  <si>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</si>
  <si>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</si>
  <si>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</si>
  <si>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</si>
  <si>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</si>
  <si>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</si>
  <si>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</si>
  <si>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</si>
  <si>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</si>
  <si>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</si>
  <si>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</si>
  <si>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</si>
  <si>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</si>
  <si>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</si>
  <si>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</si>
  <si>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</si>
  <si>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</si>
  <si>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</si>
  <si>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</si>
  <si>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</si>
  <si>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</si>
  <si>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</si>
  <si>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</si>
  <si>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</si>
  <si>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</si>
  <si>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</si>
  <si>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</si>
  <si>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</si>
  <si>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</si>
  <si>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</si>
  <si>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</si>
  <si>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</si>
  <si>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</si>
  <si>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</si>
  <si>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</si>
  <si>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</si>
  <si>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</si>
  <si>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</si>
  <si>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</si>
  <si>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</si>
  <si>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</si>
  <si>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</si>
  <si>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</si>
  <si>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</si>
  <si>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</si>
  <si>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</si>
  <si>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</si>
  <si>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</si>
  <si>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</si>
  <si>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</si>
  <si>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</si>
  <si>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</si>
  <si>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</si>
  <si>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</si>
  <si>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</si>
  <si>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</si>
  <si>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</si>
  <si>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</si>
  <si>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</si>
  <si>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</si>
  <si>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</si>
  <si>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z tego :</t>
  </si>
  <si>
    <t>010</t>
  </si>
  <si>
    <t>Rolnictwo i łowiectwo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</si>
  <si>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</si>
  <si>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</si>
  <si>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</si>
  <si>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</si>
  <si>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</si>
  <si>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</si>
  <si>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</si>
  <si>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</si>
  <si>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</si>
  <si>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</si>
  <si>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</si>
  <si>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Podatek dochodowy od osób fizycznych</t>
  </si>
  <si>
    <t>Podatek dochodowy od osób prawnych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</si>
  <si>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</si>
  <si>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</si>
  <si>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</si>
  <si>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</si>
  <si>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</si>
  <si>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</si>
  <si>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</si>
  <si>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</si>
  <si>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opłat za wydawanie zezwoleń na sprzedaż alkoholu</t>
  </si>
  <si>
    <t>Podatek od czynności cywilnoprawnych</t>
  </si>
  <si>
    <t>Odsetki od nieterminowych wpłat z tytułu podatków i opłat</t>
  </si>
  <si>
    <t>758</t>
  </si>
  <si>
    <t>Różne rozliczenia</t>
  </si>
  <si>
    <t>Wpływy z różnych dochodów</t>
  </si>
  <si>
    <t>Subwencje ogólne z budżetu państwa</t>
  </si>
  <si>
    <t>852</t>
  </si>
  <si>
    <t>Pomoc społeczna</t>
  </si>
  <si>
    <t>Pozostałe odsetki</t>
  </si>
  <si>
    <t xml:space="preserve">Dotacje celowe otrzymane z budżetu państwa na realizację własnych zadań bieżących gmin </t>
  </si>
  <si>
    <t>Dochody jednostek samorządu terytorialnego związane z realizacją zadań z zakresu administracji rządowej oraz innych zadań zleconych ustawami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</si>
  <si>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</si>
  <si>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</si>
  <si>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</si>
  <si>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</si>
  <si>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</si>
  <si>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</si>
  <si>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</si>
  <si>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</si>
  <si>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</si>
  <si>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</si>
  <si>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</si>
  <si>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</si>
  <si>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</si>
  <si>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</si>
  <si>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Opracowania geodezyjne i kartograficzne</t>
  </si>
  <si>
    <t>Rady gmin</t>
  </si>
  <si>
    <t>Urzędy gmin</t>
  </si>
  <si>
    <t>Promocja jednostek samorządu terytorialnego</t>
  </si>
  <si>
    <t xml:space="preserve">Urzędy naczelnych organów władzy państwowej, kontroli i ochrony prawa </t>
  </si>
  <si>
    <t>Ochotnicze straże pożarne</t>
  </si>
  <si>
    <t>Dochody od osób prawnych, od osób fizycznych i od innych jednostek nieposiadających osobowości prawnej oraz wydatki związane z ich poborerm</t>
  </si>
  <si>
    <t>757</t>
  </si>
  <si>
    <t>Obsługa długu publicznego</t>
  </si>
  <si>
    <t>Obsługa papierów wartościowych, kredytów i pożyczek jednostek samorządu terytorialnego</t>
  </si>
  <si>
    <t>Różne rozliczenia finansowe</t>
  </si>
  <si>
    <t>Rezerwy ogólne i celowe</t>
  </si>
  <si>
    <t>801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</si>
  <si>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</si>
  <si>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</si>
  <si>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</si>
  <si>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</si>
  <si>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</si>
  <si>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</si>
  <si>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</si>
  <si>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</si>
  <si>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</t>
  </si>
  <si>
    <t>851</t>
  </si>
  <si>
    <t>Ochrona zdrowia</t>
  </si>
  <si>
    <t>Zwalczanie narkomanii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</si>
  <si>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</si>
  <si>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</si>
  <si>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</si>
  <si>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</si>
  <si>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zdrowotne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</si>
  <si>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</si>
  <si>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</si>
  <si>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</si>
  <si>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</si>
  <si>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</si>
  <si>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>854</t>
  </si>
  <si>
    <t>Edukacyjna opieka wychowawcza</t>
  </si>
  <si>
    <t>Świetlice szkolne</t>
  </si>
  <si>
    <t>Pomoc materialna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</si>
  <si>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</si>
  <si>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</si>
  <si>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</si>
  <si>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</si>
  <si>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</si>
  <si>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</si>
  <si>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</si>
  <si>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</si>
  <si>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92605</t>
  </si>
  <si>
    <t>Przetwórstwo przemysłowe</t>
  </si>
  <si>
    <t>15011</t>
  </si>
  <si>
    <t>Rozwój przedsiębiorczości</t>
  </si>
  <si>
    <t>01010</t>
  </si>
  <si>
    <t>Infrastruktura wodociągowa i sanitacyjna wsi</t>
  </si>
  <si>
    <t>75023</t>
  </si>
  <si>
    <t>75095</t>
  </si>
  <si>
    <t>90015</t>
  </si>
  <si>
    <t>Urzędy wojewódzkie</t>
  </si>
  <si>
    <t>Oczyszczanie miast i wsi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</si>
  <si>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</si>
  <si>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</si>
  <si>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</si>
  <si>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</si>
  <si>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</si>
  <si>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</si>
  <si>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</si>
  <si>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</si>
  <si>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</si>
  <si>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</si>
  <si>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</si>
  <si>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</si>
  <si>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</si>
  <si>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</si>
  <si>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</si>
  <si>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</si>
  <si>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</si>
  <si>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</si>
  <si>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</si>
  <si>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</si>
  <si>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</si>
  <si>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</si>
  <si>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</si>
  <si>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</si>
  <si>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</si>
  <si>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</si>
  <si>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</si>
  <si>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</si>
  <si>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</si>
  <si>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</si>
  <si>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</si>
  <si>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</si>
  <si>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</si>
  <si>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Ogółem Dział 900</t>
  </si>
  <si>
    <t>Jednostki sektora finansów publicznych</t>
  </si>
  <si>
    <t>Nazwa jednostki</t>
  </si>
  <si>
    <t>Jednostki spoza sektora finansów publicznych</t>
  </si>
  <si>
    <t>Stała aktualizacja spisu wyborców</t>
  </si>
  <si>
    <t>Urząd Marszałkowski Województwa Mazowieckiego</t>
  </si>
  <si>
    <t xml:space="preserve">   Załącznik nr 1 </t>
  </si>
  <si>
    <t>Ogółem:</t>
  </si>
  <si>
    <t>% wykonania (kol.6:kol.3)</t>
  </si>
  <si>
    <t>Wpływy z usług</t>
  </si>
  <si>
    <t xml:space="preserve">Załącznik nr 2 </t>
  </si>
  <si>
    <t xml:space="preserve">     </t>
  </si>
  <si>
    <t>% wykonania (kol.7:kol.4)</t>
  </si>
  <si>
    <t>01095</t>
  </si>
  <si>
    <t>92195</t>
  </si>
  <si>
    <t>% wykonania</t>
  </si>
  <si>
    <t>80101</t>
  </si>
  <si>
    <t>`</t>
  </si>
  <si>
    <t xml:space="preserve">Załącznik nr 4 </t>
  </si>
  <si>
    <t xml:space="preserve">                   </t>
  </si>
  <si>
    <t>kol.9/5</t>
  </si>
  <si>
    <t xml:space="preserve">                                                       </t>
  </si>
  <si>
    <t>Ogółem Dział 801</t>
  </si>
  <si>
    <t>Obrona cywilna</t>
  </si>
  <si>
    <t>Utrzymanie zieleni w miastach i gminach</t>
  </si>
  <si>
    <t>80195</t>
  </si>
  <si>
    <t xml:space="preserve">                                                                                     Załącznik nr 3 </t>
  </si>
  <si>
    <t>Wpływy z róznych dochodów</t>
  </si>
  <si>
    <t>Dotacje celowe w ramach programów finansowanych z udziałem srodków europejskich oraz środków, o których mowa w art. 5 ust. 1 pkt 3 oraz ust. 3 pkt 5 i 6 ustawy, lub płatności w ramach budżetu środków europejskich</t>
  </si>
  <si>
    <t>Wpływy z różnych opłat</t>
  </si>
  <si>
    <t>Komendy wojewódzkie Policji</t>
  </si>
  <si>
    <t>Gospodarka odpadami</t>
  </si>
  <si>
    <t>Otrzymane spadki, zapisy i darowizny w postaci pieniężnej</t>
  </si>
  <si>
    <t>Wpływy z innych lokalnych opłat pobieranych przez jst na podstawie odrębnych ustaw</t>
  </si>
  <si>
    <t>Świadczenia rodzinne, świadczenia z funduszu alimentacyjnego oraz skladki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</si>
  <si>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</si>
  <si>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</t>
  </si>
  <si>
    <t>środki europejskie i inne środki pochodzące ze źródeł zagranicznych, niepodlegające zwrotowi</t>
  </si>
  <si>
    <t xml:space="preserve">Kultura fizyczna </t>
  </si>
  <si>
    <t xml:space="preserve">Zadania w zakresie kultury fizycznej </t>
  </si>
  <si>
    <t>Kultura fizyczna</t>
  </si>
  <si>
    <t>§ 950</t>
  </si>
  <si>
    <t>36.</t>
  </si>
  <si>
    <t>37.</t>
  </si>
  <si>
    <t>38.</t>
  </si>
  <si>
    <t>39.</t>
  </si>
  <si>
    <t>40.</t>
  </si>
  <si>
    <t>41.</t>
  </si>
  <si>
    <t>42.</t>
  </si>
  <si>
    <t>Ogółem Dział 926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</si>
  <si>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</si>
  <si>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</si>
  <si>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</si>
  <si>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</si>
  <si>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</si>
  <si>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Plan po zmianach na 2014 rok</t>
  </si>
  <si>
    <t>Wykonanie na 30.06.2014 rok</t>
  </si>
  <si>
    <t>Wpływy z opłat za trwały zarząd, użytkowanie, służebność i użytkowanie wieczyste nieruchomości</t>
  </si>
  <si>
    <t>752</t>
  </si>
  <si>
    <t>Wpływy z róznych opłat</t>
  </si>
  <si>
    <t>853</t>
  </si>
  <si>
    <t>Wpływy z oplaty produktowej</t>
  </si>
  <si>
    <t>dot.i par.2009</t>
  </si>
  <si>
    <t>par.2007</t>
  </si>
  <si>
    <t>Wpływy do wyjasnienia</t>
  </si>
  <si>
    <t>Przychody i rozchody budżetu w 2014 r.</t>
  </si>
  <si>
    <t>Plan po zmianach na 2014 r.</t>
  </si>
  <si>
    <t>Kwota wykonania na 30.06.2014 r</t>
  </si>
  <si>
    <t>Wykonanie na 30 czerwca 2014r .</t>
  </si>
  <si>
    <t>Wybory do Parlamentu Europejskiego</t>
  </si>
  <si>
    <t>Pozostałe wydatki obronne</t>
  </si>
  <si>
    <t>Dodatek energetyczny</t>
  </si>
  <si>
    <t>Dotacje podmiotowe w 2014 r.</t>
  </si>
  <si>
    <t>Wykonanie na 30 czerwca 2014r.</t>
  </si>
  <si>
    <t>Gminny Zakład Gospodarki Komunlanej w Sochaczewie</t>
  </si>
  <si>
    <t>Gmina Miasto Sochaczew</t>
  </si>
  <si>
    <t>Ochrona i promocja zdrowia wśród mieszkańców gminy</t>
  </si>
  <si>
    <t>Upowszechnianie kultury i sztuki oraz ochrona dóbr i tradycji</t>
  </si>
  <si>
    <t>Upowszechnianie kultury fizycznej wśród dzieci i młodzieży w wieku szkolnym oraz osób dorosłych z terenu gminy</t>
  </si>
  <si>
    <t>Dotacje celowe dla podmiotów zaliczanych i niezaliczanych do sektora finansów publicznych w 2014 r.</t>
  </si>
  <si>
    <t xml:space="preserve">Budowa sieci wodociągowej w Lubiejewie </t>
  </si>
  <si>
    <t>Budowa sieci wodociągowej w Żukowie</t>
  </si>
  <si>
    <t>Przebudowa drogi gminnej w miejscowości Czerwonka Parcel</t>
  </si>
  <si>
    <t>Przebudowa drogi gminnej w miejscowości Czyste - Kożuszki Parcel</t>
  </si>
  <si>
    <t>Przebudowa drogi gminnej w miejscowości Gawłów</t>
  </si>
  <si>
    <t>Przebudowa drogi gminnej w miejscowości Kąty</t>
  </si>
  <si>
    <t>Przebudowa drogi gminnej w miejscowości Kuznocin dz.1/13</t>
  </si>
  <si>
    <t>Przebudowa drogi gminnej w miejscowości Kuznocin dz.215/16</t>
  </si>
  <si>
    <t>Przebudowa drogi gminnej w miejscowości Rozlazłów</t>
  </si>
  <si>
    <t>Przebudowa drogi gminnej w miejscowości Żuków dz.185/11</t>
  </si>
  <si>
    <t>Przebudowa drogi gminnej w miejscowości Żuków dz.192/7</t>
  </si>
  <si>
    <t>Zakup wiaty przystankowej w Dachowej</t>
  </si>
  <si>
    <t>Zakup wiaty przystankowej w Janaszówku</t>
  </si>
  <si>
    <t>Zakup 6 zestawów komputerowych dla UG Sochaczew</t>
  </si>
  <si>
    <t>Zakup pompy pożarniczej pływającej dla OSP Dachowa</t>
  </si>
  <si>
    <t>Zakup pompy pożarniczej szlamowej dla OSP Nowe Mostki</t>
  </si>
  <si>
    <t>Zakup pieca gazowego dla OSP Feliksów</t>
  </si>
  <si>
    <t>Zakup agregatu dla OSP Nowe Mostki</t>
  </si>
  <si>
    <t>Rozbudowa i termomodernizacja budynku szkoły w Mokasie</t>
  </si>
  <si>
    <t>80110</t>
  </si>
  <si>
    <t>Budowa boiska z poliuretanu w Wymysłowie</t>
  </si>
  <si>
    <t xml:space="preserve">" </t>
  </si>
  <si>
    <t>Budowa placu zabaw przy Szkole Podstawowej w Żukowie</t>
  </si>
  <si>
    <t>Budowa placu zabaw przy Szkole Podstawowej w Feliksowie</t>
  </si>
  <si>
    <t>Budowa placu zabaw przy Szkole Podstawowej w Gawłowie</t>
  </si>
  <si>
    <t>Budowa placu zabaw przy Szkole Podstawowej w Kątach</t>
  </si>
  <si>
    <t>Budowa placu zabaw przy Szkole Podstawowej w Mokasie</t>
  </si>
  <si>
    <t>Budowa placu zabaw przy Szkole Podstawowej w Wyczółkach</t>
  </si>
  <si>
    <t>Zakup kserokopiarki dla Szkoły Podstawowej w Feliksowie</t>
  </si>
  <si>
    <t>Ogółem rozdział 80195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</si>
  <si>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</si>
  <si>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</si>
  <si>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</si>
  <si>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</si>
  <si>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Karwowo</t>
  </si>
  <si>
    <t>Budowa oświetlenia ulicznego w miejscowości Kaźmierów - Czyste</t>
  </si>
  <si>
    <t>Budowa oświetlenia ulicznego w miejscowości Kąty</t>
  </si>
  <si>
    <t>Budowa oświetlenia ulicznego w miejscowości Kożuszki Parcel</t>
  </si>
  <si>
    <t>Budowa oświetlenia ulicznego w miejscowości Kuznocin</t>
  </si>
  <si>
    <t>Budowa oświetlenia ulicznego w miejscowości Nowe Mostki</t>
  </si>
  <si>
    <t>Budowa oświetlenia ulicznego w miejscowości Władysławów</t>
  </si>
  <si>
    <t>Budowa oświetlenia ulicznego w miejscowości Żdżarów</t>
  </si>
  <si>
    <t>Budowa oświetlenia ulicznego w miejscowości Żuków</t>
  </si>
  <si>
    <t>Budowa oświetlenia ulicznego w miejscowości Lubiejew</t>
  </si>
  <si>
    <t>Budowa parkingu przy budynku socjalno-sportowym w Feliksowie</t>
  </si>
  <si>
    <t>rok 2014</t>
  </si>
  <si>
    <t>Wykonanie na 30.06.2014r</t>
  </si>
  <si>
    <t xml:space="preserve">Nazwa zadania inwestycyjnego </t>
  </si>
  <si>
    <t>Wydatki budżetu gminy na zadania inwestycyjne na 2014 rok nieobjęte wykazem przedsięwzięć do Wieloletniej Prognozy Finansowej</t>
  </si>
  <si>
    <t>Planowane wydatki po zmianach na 2014 r</t>
  </si>
  <si>
    <t>400</t>
  </si>
  <si>
    <t>Wytwarzanie i zaopatrywanie w energię elektryczną, gaz i wodę</t>
  </si>
  <si>
    <t>40002</t>
  </si>
  <si>
    <t>Dostarczanie wody</t>
  </si>
  <si>
    <t>60095</t>
  </si>
  <si>
    <t>Obrona narodowa</t>
  </si>
  <si>
    <t>Zadania w zakresie przeciwdziałania przemocy w rodzinie</t>
  </si>
  <si>
    <t>Wspieranie rodziny</t>
  </si>
  <si>
    <t>Schroniska dla zwierząt</t>
  </si>
  <si>
    <t>Wpływy i wydatki związane z gromadzeniem środków z opłat i kar za korzystanie ze środowiska</t>
  </si>
  <si>
    <t>Załącznik nr 5</t>
  </si>
  <si>
    <t xml:space="preserve"> Załącznik nr 6</t>
  </si>
  <si>
    <t>Załącznik nr 8</t>
  </si>
  <si>
    <t>Pozostałe zadania w zakresie polityki społecznej</t>
  </si>
  <si>
    <t>Rózne rozliczenia</t>
  </si>
  <si>
    <t>Oswiata i wychowanie</t>
  </si>
  <si>
    <t>Dotacja podmiotowa dla Gminnej Biblioteki Publicznej w Kątach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</si>
</sst>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.0000"/>
    <numFmt numFmtId="174" formatCode="#,##0.00\ _z_ł"/>
    <numFmt numFmtId="175" formatCode="0.0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6"/>
      <name val="Arial"/>
      <family val="2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8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7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20" fillId="3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0" fontId="1" fillId="0" borderId="10" xfId="55" applyNumberFormat="1" applyFont="1" applyBorder="1" applyAlignment="1">
      <alignment vertical="center"/>
    </xf>
    <xf numFmtId="10" fontId="1" fillId="33" borderId="10" xfId="55" applyNumberFormat="1" applyFont="1" applyFill="1" applyBorder="1" applyAlignment="1">
      <alignment vertical="center"/>
    </xf>
    <xf numFmtId="10" fontId="0" fillId="0" borderId="10" xfId="55" applyNumberFormat="1" applyFont="1" applyBorder="1" applyAlignment="1">
      <alignment vertical="center"/>
    </xf>
    <xf numFmtId="0" fontId="0" fillId="32" borderId="10" xfId="0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10" fontId="17" fillId="0" borderId="10" xfId="55" applyNumberFormat="1" applyFont="1" applyBorder="1" applyAlignment="1">
      <alignment horizontal="right" vertical="center"/>
    </xf>
    <xf numFmtId="10" fontId="22" fillId="0" borderId="10" xfId="0" applyNumberFormat="1" applyFont="1" applyBorder="1" applyAlignment="1">
      <alignment horizontal="center" vertical="center" wrapText="1"/>
    </xf>
    <xf numFmtId="10" fontId="21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" fontId="17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174" fontId="17" fillId="0" borderId="10" xfId="0" applyNumberFormat="1" applyFont="1" applyFill="1" applyBorder="1" applyAlignment="1">
      <alignment vertical="center" wrapText="1"/>
    </xf>
    <xf numFmtId="174" fontId="17" fillId="0" borderId="10" xfId="0" applyNumberFormat="1" applyFont="1" applyBorder="1" applyAlignment="1">
      <alignment vertical="center" wrapText="1"/>
    </xf>
    <xf numFmtId="174" fontId="17" fillId="0" borderId="12" xfId="0" applyNumberFormat="1" applyFont="1" applyBorder="1" applyAlignment="1">
      <alignment vertical="center" wrapText="1"/>
    </xf>
    <xf numFmtId="174" fontId="17" fillId="0" borderId="13" xfId="0" applyNumberFormat="1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12" xfId="0" applyNumberFormat="1" applyFont="1" applyBorder="1" applyAlignment="1">
      <alignment vertical="center" wrapText="1"/>
    </xf>
    <xf numFmtId="4" fontId="17" fillId="0" borderId="13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0" fontId="17" fillId="32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10" fontId="23" fillId="0" borderId="10" xfId="55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10" fontId="17" fillId="0" borderId="10" xfId="55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right" vertical="center"/>
    </xf>
    <xf numFmtId="10" fontId="23" fillId="33" borderId="10" xfId="55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10" fontId="20" fillId="0" borderId="10" xfId="55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28" fillId="33" borderId="10" xfId="0" applyNumberFormat="1" applyFont="1" applyFill="1" applyBorder="1" applyAlignment="1">
      <alignment horizontal="right" vertical="center" wrapText="1"/>
    </xf>
    <xf numFmtId="10" fontId="28" fillId="33" borderId="10" xfId="55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4" fontId="2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17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10" fontId="20" fillId="0" borderId="10" xfId="55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6" fillId="33" borderId="0" xfId="0" applyFont="1" applyFill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0" xfId="52" applyFont="1" applyFill="1" applyAlignment="1">
      <alignment horizontal="left"/>
      <protection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23" fillId="33" borderId="10" xfId="0" applyNumberFormat="1" applyFont="1" applyFill="1" applyBorder="1" applyAlignment="1">
      <alignment horizontal="right" vertical="center"/>
    </xf>
    <xf numFmtId="0" fontId="29" fillId="32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8" fillId="34" borderId="16" xfId="0" applyFont="1" applyFill="1" applyBorder="1" applyAlignment="1">
      <alignment wrapText="1"/>
    </xf>
    <xf numFmtId="0" fontId="28" fillId="34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vertical="center"/>
    </xf>
    <xf numFmtId="10" fontId="22" fillId="0" borderId="10" xfId="0" applyNumberFormat="1" applyFont="1" applyFill="1" applyBorder="1" applyAlignment="1">
      <alignment horizontal="center" vertical="center" wrapText="1"/>
    </xf>
    <xf numFmtId="3" fontId="23" fillId="35" borderId="10" xfId="0" applyNumberFormat="1" applyFont="1" applyFill="1" applyBorder="1" applyAlignment="1">
      <alignment horizontal="center" vertical="center" wrapText="1"/>
    </xf>
    <xf numFmtId="10" fontId="2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4" fontId="23" fillId="35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2" fontId="17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0" fontId="23" fillId="0" borderId="10" xfId="55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" fontId="17" fillId="0" borderId="10" xfId="0" applyNumberFormat="1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10" fontId="23" fillId="33" borderId="10" xfId="55" applyNumberFormat="1" applyFont="1" applyFill="1" applyBorder="1" applyAlignment="1">
      <alignment horizontal="right" vertical="center"/>
    </xf>
    <xf numFmtId="49" fontId="28" fillId="36" borderId="10" xfId="0" applyNumberFormat="1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left" vertical="center"/>
    </xf>
    <xf numFmtId="4" fontId="28" fillId="36" borderId="10" xfId="0" applyNumberFormat="1" applyFont="1" applyFill="1" applyBorder="1" applyAlignment="1">
      <alignment horizontal="right" vertical="center" wrapText="1"/>
    </xf>
    <xf numFmtId="10" fontId="28" fillId="36" borderId="10" xfId="55" applyNumberFormat="1" applyFont="1" applyFill="1" applyBorder="1" applyAlignment="1">
      <alignment horizontal="right" vertical="center" wrapText="1"/>
    </xf>
    <xf numFmtId="0" fontId="28" fillId="36" borderId="10" xfId="0" applyFont="1" applyFill="1" applyBorder="1" applyAlignment="1">
      <alignment horizontal="left" vertical="center" wrapText="1"/>
    </xf>
    <xf numFmtId="4" fontId="28" fillId="36" borderId="10" xfId="0" applyNumberFormat="1" applyFont="1" applyFill="1" applyBorder="1" applyAlignment="1">
      <alignment horizontal="right" vertical="center"/>
    </xf>
    <xf numFmtId="4" fontId="28" fillId="36" borderId="10" xfId="0" applyNumberFormat="1" applyFont="1" applyFill="1" applyBorder="1" applyAlignment="1">
      <alignment vertical="center"/>
    </xf>
    <xf numFmtId="0" fontId="28" fillId="36" borderId="10" xfId="0" applyFont="1" applyFill="1" applyBorder="1" applyAlignment="1">
      <alignment vertical="center" wrapText="1"/>
    </xf>
    <xf numFmtId="49" fontId="28" fillId="36" borderId="10" xfId="0" applyNumberFormat="1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right" vertical="center"/>
    </xf>
    <xf numFmtId="4" fontId="28" fillId="36" borderId="10" xfId="0" applyNumberFormat="1" applyFont="1" applyFill="1" applyBorder="1" applyAlignment="1">
      <alignment horizontal="right" vertical="center"/>
    </xf>
    <xf numFmtId="49" fontId="28" fillId="36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43" fontId="23" fillId="0" borderId="10" xfId="42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107"/>
  <sheetViews>
    <sheetView tabSelected="1" zoomScale="120" zoomScaleNormal="120" zoomScaleSheetLayoutView="100" zoomScalePageLayoutView="0" workbookViewId="0" topLeftCell="A1">
      <selection activeCell="B72" sqref="B72"/>
    </sheetView>
  </sheetViews>
  <sheetFormatPr defaultColWidth="9.140625" defaultRowHeight="12.75"/>
  <cols>
    <col min="1" max="1" width="2.140625" style="0" customWidth="1"/>
    <col min="2" max="2" width="15.57421875" style="0" customWidth="1"/>
    <col min="3" max="3" width="9.421875" style="0" customWidth="1"/>
    <col min="4" max="4" width="9.00390625" style="0" customWidth="1"/>
    <col min="5" max="5" width="8.28125" style="133" customWidth="1"/>
    <col min="6" max="6" width="7.00390625" style="133" customWidth="1"/>
    <col min="7" max="7" width="8.00390625" style="0" customWidth="1"/>
    <col min="8" max="8" width="6.28125" style="133" customWidth="1"/>
    <col min="9" max="9" width="8.28125" style="133" customWidth="1"/>
    <col min="11" max="11" width="9.57421875" style="0" customWidth="1"/>
    <col min="12" max="12" width="9.00390625" style="133" customWidth="1"/>
    <col min="13" max="13" width="7.8515625" style="133" customWidth="1"/>
    <col min="14" max="14" width="7.8515625" style="0" customWidth="1"/>
    <col min="15" max="15" width="6.8515625" style="133" customWidth="1"/>
    <col min="16" max="16" width="5.00390625" style="133" customWidth="1"/>
    <col min="17" max="17" width="5.57421875" style="0" customWidth="1"/>
  </cols>
  <sheetData>
    <row r="1" spans="2:11" ht="18">
      <c r="B1" s="6"/>
      <c r="K1" t="s">
        <v>224</v>
      </c>
    </row>
    <row r="2" ht="18">
      <c r="B2" s="6"/>
    </row>
    <row r="3" ht="9.75" customHeight="1">
      <c r="B3" s="6"/>
    </row>
    <row r="4" ht="12.75">
      <c r="C4" s="1" t="s">
        <v>13</v>
      </c>
    </row>
    <row r="5" spans="1:17" s="110" customFormat="1" ht="15" customHeight="1">
      <c r="A5" s="241" t="s">
        <v>0</v>
      </c>
      <c r="B5" s="247" t="s">
        <v>9</v>
      </c>
      <c r="C5" s="234" t="s">
        <v>273</v>
      </c>
      <c r="D5" s="235"/>
      <c r="E5" s="235"/>
      <c r="F5" s="235"/>
      <c r="G5" s="235"/>
      <c r="H5" s="236"/>
      <c r="I5" s="237"/>
      <c r="J5" s="246" t="s">
        <v>274</v>
      </c>
      <c r="K5" s="246"/>
      <c r="L5" s="246"/>
      <c r="M5" s="246"/>
      <c r="N5" s="246"/>
      <c r="O5" s="246"/>
      <c r="P5" s="246"/>
      <c r="Q5" s="241" t="s">
        <v>226</v>
      </c>
    </row>
    <row r="6" spans="1:17" s="110" customFormat="1" ht="15" customHeight="1">
      <c r="A6" s="242"/>
      <c r="B6" s="232"/>
      <c r="C6" s="241" t="s">
        <v>1</v>
      </c>
      <c r="D6" s="230" t="s">
        <v>7</v>
      </c>
      <c r="E6" s="238"/>
      <c r="F6" s="238"/>
      <c r="G6" s="238"/>
      <c r="H6" s="239"/>
      <c r="I6" s="240"/>
      <c r="J6" s="247" t="s">
        <v>225</v>
      </c>
      <c r="K6" s="244" t="s">
        <v>7</v>
      </c>
      <c r="L6" s="244"/>
      <c r="M6" s="244"/>
      <c r="N6" s="244"/>
      <c r="O6" s="244"/>
      <c r="P6" s="244"/>
      <c r="Q6" s="245"/>
    </row>
    <row r="7" spans="1:17" s="110" customFormat="1" ht="16.5" customHeight="1">
      <c r="A7" s="245"/>
      <c r="B7" s="249"/>
      <c r="C7" s="242"/>
      <c r="D7" s="228" t="s">
        <v>2</v>
      </c>
      <c r="E7" s="230" t="s">
        <v>7</v>
      </c>
      <c r="F7" s="231"/>
      <c r="G7" s="232" t="s">
        <v>5</v>
      </c>
      <c r="H7" s="230" t="s">
        <v>7</v>
      </c>
      <c r="I7" s="231"/>
      <c r="J7" s="232"/>
      <c r="K7" s="228" t="s">
        <v>2</v>
      </c>
      <c r="L7" s="230" t="s">
        <v>7</v>
      </c>
      <c r="M7" s="231"/>
      <c r="N7" s="232" t="s">
        <v>5</v>
      </c>
      <c r="O7" s="230" t="s">
        <v>7</v>
      </c>
      <c r="P7" s="231"/>
      <c r="Q7" s="245"/>
    </row>
    <row r="8" spans="1:17" s="110" customFormat="1" ht="171.75" customHeight="1">
      <c r="A8" s="248"/>
      <c r="B8" s="250"/>
      <c r="C8" s="243"/>
      <c r="D8" s="229"/>
      <c r="E8" s="116" t="s">
        <v>254</v>
      </c>
      <c r="F8" s="117" t="s">
        <v>255</v>
      </c>
      <c r="G8" s="233"/>
      <c r="H8" s="116" t="s">
        <v>254</v>
      </c>
      <c r="I8" s="117" t="s">
        <v>255</v>
      </c>
      <c r="J8" s="233"/>
      <c r="K8" s="229"/>
      <c r="L8" s="116" t="s">
        <v>254</v>
      </c>
      <c r="M8" s="117" t="s">
        <v>255</v>
      </c>
      <c r="N8" s="233"/>
      <c r="O8" s="116" t="s">
        <v>254</v>
      </c>
      <c r="P8" s="117" t="s">
        <v>255</v>
      </c>
      <c r="Q8" s="245"/>
    </row>
    <row r="9" spans="1:17" s="111" customFormat="1" ht="13.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</row>
    <row r="10" spans="1:17" s="114" customFormat="1" ht="36.75" customHeight="1">
      <c r="A10" s="215" t="s">
        <v>78</v>
      </c>
      <c r="B10" s="216" t="s">
        <v>79</v>
      </c>
      <c r="C10" s="217">
        <f>SUM(D10,G10)</f>
        <v>89843.12</v>
      </c>
      <c r="D10" s="217">
        <f aca="true" t="shared" si="0" ref="D10:I10">SUM(D11:D12)</f>
        <v>89843.12</v>
      </c>
      <c r="E10" s="217">
        <f t="shared" si="0"/>
        <v>86843.12</v>
      </c>
      <c r="F10" s="217">
        <f t="shared" si="0"/>
        <v>0</v>
      </c>
      <c r="G10" s="217">
        <f t="shared" si="0"/>
        <v>0</v>
      </c>
      <c r="H10" s="217">
        <f t="shared" si="0"/>
        <v>0</v>
      </c>
      <c r="I10" s="217">
        <f t="shared" si="0"/>
        <v>0</v>
      </c>
      <c r="J10" s="217">
        <f>SUM(K10,N10)</f>
        <v>88986.62</v>
      </c>
      <c r="K10" s="217">
        <f aca="true" t="shared" si="1" ref="K10:P10">SUM(K11:K12)</f>
        <v>88986.62</v>
      </c>
      <c r="L10" s="217">
        <f t="shared" si="1"/>
        <v>86843.12</v>
      </c>
      <c r="M10" s="217">
        <f t="shared" si="1"/>
        <v>0</v>
      </c>
      <c r="N10" s="217">
        <f t="shared" si="1"/>
        <v>0</v>
      </c>
      <c r="O10" s="217">
        <f t="shared" si="1"/>
        <v>0</v>
      </c>
      <c r="P10" s="217">
        <f t="shared" si="1"/>
        <v>0</v>
      </c>
      <c r="Q10" s="218">
        <f>J10/C10</f>
        <v>0.9904667157596486</v>
      </c>
    </row>
    <row r="11" spans="1:17" s="113" customFormat="1" ht="110.25" customHeight="1">
      <c r="A11" s="118"/>
      <c r="B11" s="119" t="s">
        <v>80</v>
      </c>
      <c r="C11" s="120">
        <f aca="true" t="shared" si="2" ref="C11:C70">SUM(D11,G11)</f>
        <v>3000</v>
      </c>
      <c r="D11" s="120">
        <v>3000</v>
      </c>
      <c r="E11" s="134"/>
      <c r="F11" s="134"/>
      <c r="G11" s="120"/>
      <c r="H11" s="134"/>
      <c r="I11" s="134"/>
      <c r="J11" s="120">
        <f>SUM(K11,N11)</f>
        <v>2143.5</v>
      </c>
      <c r="K11" s="120">
        <v>2143.5</v>
      </c>
      <c r="L11" s="134"/>
      <c r="M11" s="134"/>
      <c r="N11" s="120"/>
      <c r="O11" s="134"/>
      <c r="P11" s="134"/>
      <c r="Q11" s="121">
        <f>J11/C11</f>
        <v>0.7145</v>
      </c>
    </row>
    <row r="12" spans="1:17" s="142" customFormat="1" ht="93" customHeight="1">
      <c r="A12" s="140"/>
      <c r="B12" s="125" t="s">
        <v>85</v>
      </c>
      <c r="C12" s="134">
        <f t="shared" si="2"/>
        <v>86843.12</v>
      </c>
      <c r="D12" s="134">
        <v>86843.12</v>
      </c>
      <c r="E12" s="134">
        <v>86843.12</v>
      </c>
      <c r="F12" s="134"/>
      <c r="G12" s="134"/>
      <c r="H12" s="134"/>
      <c r="I12" s="134"/>
      <c r="J12" s="134">
        <f>SUM(K12,N12)</f>
        <v>86843.12</v>
      </c>
      <c r="K12" s="134">
        <v>86843.12</v>
      </c>
      <c r="L12" s="134">
        <v>86843.12</v>
      </c>
      <c r="M12" s="134"/>
      <c r="N12" s="134"/>
      <c r="O12" s="134"/>
      <c r="P12" s="134"/>
      <c r="Q12" s="141">
        <f aca="true" t="shared" si="3" ref="Q12:Q73">J12/C12</f>
        <v>1</v>
      </c>
    </row>
    <row r="13" spans="1:17" s="114" customFormat="1" ht="34.5" customHeight="1">
      <c r="A13" s="215" t="s">
        <v>81</v>
      </c>
      <c r="B13" s="219" t="s">
        <v>82</v>
      </c>
      <c r="C13" s="217">
        <f t="shared" si="2"/>
        <v>180069</v>
      </c>
      <c r="D13" s="220">
        <f aca="true" t="shared" si="4" ref="D13:I13">SUM(D14:D16)</f>
        <v>180069</v>
      </c>
      <c r="E13" s="220">
        <f t="shared" si="4"/>
        <v>0</v>
      </c>
      <c r="F13" s="220">
        <f t="shared" si="4"/>
        <v>0</v>
      </c>
      <c r="G13" s="220">
        <f t="shared" si="4"/>
        <v>0</v>
      </c>
      <c r="H13" s="220">
        <f t="shared" si="4"/>
        <v>0</v>
      </c>
      <c r="I13" s="220">
        <f t="shared" si="4"/>
        <v>0</v>
      </c>
      <c r="J13" s="217">
        <f aca="true" t="shared" si="5" ref="J13:J73">SUM(K13,N13)</f>
        <v>51146.64</v>
      </c>
      <c r="K13" s="221">
        <f aca="true" t="shared" si="6" ref="K13:P13">SUM(K14:K16)</f>
        <v>51146.64</v>
      </c>
      <c r="L13" s="221">
        <f t="shared" si="6"/>
        <v>0</v>
      </c>
      <c r="M13" s="221">
        <f t="shared" si="6"/>
        <v>0</v>
      </c>
      <c r="N13" s="221">
        <f t="shared" si="6"/>
        <v>0</v>
      </c>
      <c r="O13" s="221">
        <f t="shared" si="6"/>
        <v>0</v>
      </c>
      <c r="P13" s="221">
        <f t="shared" si="6"/>
        <v>0</v>
      </c>
      <c r="Q13" s="218">
        <f t="shared" si="3"/>
        <v>0.28403911833797046</v>
      </c>
    </row>
    <row r="14" spans="1:17" s="113" customFormat="1" ht="102" customHeight="1">
      <c r="A14" s="118"/>
      <c r="B14" s="119" t="s">
        <v>275</v>
      </c>
      <c r="C14" s="120">
        <f t="shared" si="2"/>
        <v>69</v>
      </c>
      <c r="D14" s="122">
        <v>69</v>
      </c>
      <c r="E14" s="126"/>
      <c r="F14" s="126"/>
      <c r="G14" s="120"/>
      <c r="H14" s="134"/>
      <c r="I14" s="134"/>
      <c r="J14" s="120">
        <f t="shared" si="5"/>
        <v>69</v>
      </c>
      <c r="K14" s="120">
        <v>69</v>
      </c>
      <c r="L14" s="134"/>
      <c r="M14" s="134"/>
      <c r="N14" s="120"/>
      <c r="O14" s="134"/>
      <c r="P14" s="134"/>
      <c r="Q14" s="121">
        <f t="shared" si="3"/>
        <v>1</v>
      </c>
    </row>
    <row r="15" spans="1:17" s="113" customFormat="1" ht="102" customHeight="1">
      <c r="A15" s="118"/>
      <c r="B15" s="119" t="s">
        <v>80</v>
      </c>
      <c r="C15" s="120">
        <f>SUM(D15,G15)</f>
        <v>180000</v>
      </c>
      <c r="D15" s="122">
        <v>180000</v>
      </c>
      <c r="E15" s="126"/>
      <c r="F15" s="126"/>
      <c r="G15" s="120"/>
      <c r="H15" s="134"/>
      <c r="I15" s="134"/>
      <c r="J15" s="120">
        <f>SUM(K15,N15)</f>
        <v>51020.14</v>
      </c>
      <c r="K15" s="120">
        <v>51020.14</v>
      </c>
      <c r="L15" s="134"/>
      <c r="M15" s="134"/>
      <c r="N15" s="120"/>
      <c r="O15" s="134"/>
      <c r="P15" s="134"/>
      <c r="Q15" s="121">
        <f>J15/C15</f>
        <v>0.28344522222222224</v>
      </c>
    </row>
    <row r="16" spans="1:17" s="113" customFormat="1" ht="23.25" customHeight="1">
      <c r="A16" s="118"/>
      <c r="B16" s="119" t="s">
        <v>110</v>
      </c>
      <c r="C16" s="120">
        <f t="shared" si="2"/>
        <v>0</v>
      </c>
      <c r="D16" s="120">
        <v>0</v>
      </c>
      <c r="E16" s="134"/>
      <c r="F16" s="134"/>
      <c r="G16" s="120"/>
      <c r="H16" s="134"/>
      <c r="I16" s="134"/>
      <c r="J16" s="120">
        <f t="shared" si="5"/>
        <v>57.5</v>
      </c>
      <c r="K16" s="120">
        <v>57.5</v>
      </c>
      <c r="L16" s="134"/>
      <c r="M16" s="134"/>
      <c r="N16" s="120"/>
      <c r="O16" s="134"/>
      <c r="P16" s="134"/>
      <c r="Q16" s="121"/>
    </row>
    <row r="17" spans="1:17" s="114" customFormat="1" ht="26.25" customHeight="1">
      <c r="A17" s="215" t="s">
        <v>83</v>
      </c>
      <c r="B17" s="219" t="s">
        <v>84</v>
      </c>
      <c r="C17" s="217">
        <f t="shared" si="2"/>
        <v>89504</v>
      </c>
      <c r="D17" s="220">
        <f aca="true" t="shared" si="7" ref="D17:I17">SUM(D18:D21)</f>
        <v>89504</v>
      </c>
      <c r="E17" s="220">
        <f t="shared" si="7"/>
        <v>67733</v>
      </c>
      <c r="F17" s="220">
        <f t="shared" si="7"/>
        <v>21056</v>
      </c>
      <c r="G17" s="220">
        <f t="shared" si="7"/>
        <v>0</v>
      </c>
      <c r="H17" s="220">
        <f t="shared" si="7"/>
        <v>0</v>
      </c>
      <c r="I17" s="220">
        <f t="shared" si="7"/>
        <v>0</v>
      </c>
      <c r="J17" s="217">
        <f t="shared" si="5"/>
        <v>58020.24</v>
      </c>
      <c r="K17" s="217">
        <f aca="true" t="shared" si="8" ref="K17:P17">SUM(K18:K21)</f>
        <v>58020.24</v>
      </c>
      <c r="L17" s="217">
        <f t="shared" si="8"/>
        <v>36470</v>
      </c>
      <c r="M17" s="217">
        <f t="shared" si="8"/>
        <v>21056</v>
      </c>
      <c r="N17" s="217">
        <f t="shared" si="8"/>
        <v>0</v>
      </c>
      <c r="O17" s="217">
        <f t="shared" si="8"/>
        <v>0</v>
      </c>
      <c r="P17" s="217">
        <f t="shared" si="8"/>
        <v>0</v>
      </c>
      <c r="Q17" s="218">
        <f t="shared" si="3"/>
        <v>0.6482418662853057</v>
      </c>
    </row>
    <row r="18" spans="1:17" s="142" customFormat="1" ht="45" customHeight="1">
      <c r="A18" s="140"/>
      <c r="B18" s="119" t="s">
        <v>106</v>
      </c>
      <c r="C18" s="134">
        <f t="shared" si="2"/>
        <v>700</v>
      </c>
      <c r="D18" s="126">
        <v>700</v>
      </c>
      <c r="E18" s="126"/>
      <c r="F18" s="126"/>
      <c r="G18" s="126"/>
      <c r="H18" s="126"/>
      <c r="I18" s="126"/>
      <c r="J18" s="134">
        <f t="shared" si="5"/>
        <v>488.04</v>
      </c>
      <c r="K18" s="134">
        <v>488.04</v>
      </c>
      <c r="L18" s="134"/>
      <c r="M18" s="134"/>
      <c r="N18" s="134"/>
      <c r="O18" s="134"/>
      <c r="P18" s="134"/>
      <c r="Q18" s="141">
        <f t="shared" si="3"/>
        <v>0.6972</v>
      </c>
    </row>
    <row r="19" spans="1:17" s="142" customFormat="1" ht="84" customHeight="1">
      <c r="A19" s="140"/>
      <c r="B19" s="125" t="s">
        <v>246</v>
      </c>
      <c r="C19" s="134">
        <f>SUM(D19,G19)</f>
        <v>21056</v>
      </c>
      <c r="D19" s="126">
        <v>21056</v>
      </c>
      <c r="E19" s="126"/>
      <c r="F19" s="126">
        <v>21056</v>
      </c>
      <c r="G19" s="126"/>
      <c r="H19" s="126"/>
      <c r="I19" s="126"/>
      <c r="J19" s="134">
        <f>SUM(K19,N19)</f>
        <v>21056</v>
      </c>
      <c r="K19" s="126">
        <v>21056</v>
      </c>
      <c r="L19" s="134"/>
      <c r="M19" s="126">
        <v>21056</v>
      </c>
      <c r="N19" s="134"/>
      <c r="O19" s="134"/>
      <c r="P19" s="134"/>
      <c r="Q19" s="141">
        <f>J19/C19</f>
        <v>1</v>
      </c>
    </row>
    <row r="20" spans="1:17" s="142" customFormat="1" ht="84" customHeight="1">
      <c r="A20" s="140"/>
      <c r="B20" s="125" t="s">
        <v>85</v>
      </c>
      <c r="C20" s="134">
        <f>SUM(D20,G20)</f>
        <v>67733</v>
      </c>
      <c r="D20" s="126">
        <v>67733</v>
      </c>
      <c r="E20" s="126">
        <v>67733</v>
      </c>
      <c r="F20" s="126"/>
      <c r="G20" s="126"/>
      <c r="H20" s="126"/>
      <c r="I20" s="126"/>
      <c r="J20" s="134">
        <f>SUM(K20,N20)</f>
        <v>36470</v>
      </c>
      <c r="K20" s="134">
        <v>36470</v>
      </c>
      <c r="L20" s="134">
        <v>36470</v>
      </c>
      <c r="M20" s="134"/>
      <c r="N20" s="134"/>
      <c r="O20" s="134"/>
      <c r="P20" s="134"/>
      <c r="Q20" s="141">
        <f>J20/C20</f>
        <v>0.5384376891618561</v>
      </c>
    </row>
    <row r="21" spans="1:17" s="113" customFormat="1" ht="70.5" customHeight="1">
      <c r="A21" s="118"/>
      <c r="B21" s="119" t="s">
        <v>112</v>
      </c>
      <c r="C21" s="120">
        <f t="shared" si="2"/>
        <v>15</v>
      </c>
      <c r="D21" s="122">
        <v>15</v>
      </c>
      <c r="E21" s="126"/>
      <c r="F21" s="126"/>
      <c r="G21" s="122"/>
      <c r="H21" s="126"/>
      <c r="I21" s="126"/>
      <c r="J21" s="120">
        <f t="shared" si="5"/>
        <v>6.2</v>
      </c>
      <c r="K21" s="120">
        <v>6.2</v>
      </c>
      <c r="L21" s="134"/>
      <c r="M21" s="134"/>
      <c r="N21" s="120"/>
      <c r="O21" s="134"/>
      <c r="P21" s="134"/>
      <c r="Q21" s="141">
        <f>J21/C21</f>
        <v>0.41333333333333333</v>
      </c>
    </row>
    <row r="22" spans="1:17" s="114" customFormat="1" ht="50.25" customHeight="1">
      <c r="A22" s="215" t="s">
        <v>86</v>
      </c>
      <c r="B22" s="226" t="s">
        <v>87</v>
      </c>
      <c r="C22" s="217">
        <f t="shared" si="2"/>
        <v>21068</v>
      </c>
      <c r="D22" s="220">
        <f aca="true" t="shared" si="9" ref="D22:I24">SUM(D23)</f>
        <v>21068</v>
      </c>
      <c r="E22" s="220">
        <f t="shared" si="9"/>
        <v>21068</v>
      </c>
      <c r="F22" s="220">
        <f t="shared" si="9"/>
        <v>0</v>
      </c>
      <c r="G22" s="220">
        <f t="shared" si="9"/>
        <v>0</v>
      </c>
      <c r="H22" s="220">
        <f t="shared" si="9"/>
        <v>0</v>
      </c>
      <c r="I22" s="220">
        <f t="shared" si="9"/>
        <v>0</v>
      </c>
      <c r="J22" s="217">
        <f t="shared" si="5"/>
        <v>20270</v>
      </c>
      <c r="K22" s="220">
        <f aca="true" t="shared" si="10" ref="K22:P24">SUM(K23)</f>
        <v>20270</v>
      </c>
      <c r="L22" s="220">
        <f t="shared" si="10"/>
        <v>20270</v>
      </c>
      <c r="M22" s="220">
        <f t="shared" si="10"/>
        <v>0</v>
      </c>
      <c r="N22" s="220">
        <f t="shared" si="10"/>
        <v>0</v>
      </c>
      <c r="O22" s="220">
        <f t="shared" si="10"/>
        <v>0</v>
      </c>
      <c r="P22" s="220">
        <f t="shared" si="10"/>
        <v>0</v>
      </c>
      <c r="Q22" s="218">
        <f t="shared" si="3"/>
        <v>0.9621226504651604</v>
      </c>
    </row>
    <row r="23" spans="1:17" s="142" customFormat="1" ht="63.75" customHeight="1">
      <c r="A23" s="140"/>
      <c r="B23" s="125" t="s">
        <v>85</v>
      </c>
      <c r="C23" s="134">
        <f t="shared" si="2"/>
        <v>21068</v>
      </c>
      <c r="D23" s="135">
        <v>21068</v>
      </c>
      <c r="E23" s="135">
        <v>21068</v>
      </c>
      <c r="F23" s="126"/>
      <c r="G23" s="126"/>
      <c r="H23" s="126"/>
      <c r="I23" s="126"/>
      <c r="J23" s="134">
        <f t="shared" si="5"/>
        <v>20270</v>
      </c>
      <c r="K23" s="126">
        <v>20270</v>
      </c>
      <c r="L23" s="126">
        <v>20270</v>
      </c>
      <c r="M23" s="126"/>
      <c r="N23" s="126"/>
      <c r="O23" s="126"/>
      <c r="P23" s="126"/>
      <c r="Q23" s="141">
        <f t="shared" si="3"/>
        <v>0.9621226504651604</v>
      </c>
    </row>
    <row r="24" spans="1:17" s="162" customFormat="1" ht="34.5" customHeight="1">
      <c r="A24" s="215" t="s">
        <v>276</v>
      </c>
      <c r="B24" s="219" t="s">
        <v>353</v>
      </c>
      <c r="C24" s="217">
        <f>SUM(D24,G24)</f>
        <v>500</v>
      </c>
      <c r="D24" s="220">
        <f t="shared" si="9"/>
        <v>500</v>
      </c>
      <c r="E24" s="220">
        <f t="shared" si="9"/>
        <v>500</v>
      </c>
      <c r="F24" s="220">
        <f t="shared" si="9"/>
        <v>0</v>
      </c>
      <c r="G24" s="220">
        <f t="shared" si="9"/>
        <v>0</v>
      </c>
      <c r="H24" s="220">
        <f t="shared" si="9"/>
        <v>0</v>
      </c>
      <c r="I24" s="220">
        <f t="shared" si="9"/>
        <v>0</v>
      </c>
      <c r="J24" s="217">
        <f>SUM(K24,N24)</f>
        <v>500</v>
      </c>
      <c r="K24" s="220">
        <f t="shared" si="10"/>
        <v>500</v>
      </c>
      <c r="L24" s="220">
        <f t="shared" si="10"/>
        <v>500</v>
      </c>
      <c r="M24" s="220">
        <f t="shared" si="10"/>
        <v>0</v>
      </c>
      <c r="N24" s="220">
        <f t="shared" si="10"/>
        <v>0</v>
      </c>
      <c r="O24" s="220">
        <f t="shared" si="10"/>
        <v>0</v>
      </c>
      <c r="P24" s="220">
        <f t="shared" si="10"/>
        <v>0</v>
      </c>
      <c r="Q24" s="218">
        <f>J24/C24</f>
        <v>1</v>
      </c>
    </row>
    <row r="25" spans="1:17" s="142" customFormat="1" ht="90.75" customHeight="1">
      <c r="A25" s="140"/>
      <c r="B25" s="125" t="s">
        <v>85</v>
      </c>
      <c r="C25" s="134">
        <f>SUM(D25,G25)</f>
        <v>500</v>
      </c>
      <c r="D25" s="135">
        <v>500</v>
      </c>
      <c r="E25" s="135">
        <v>500</v>
      </c>
      <c r="F25" s="126"/>
      <c r="G25" s="126"/>
      <c r="H25" s="126"/>
      <c r="I25" s="126"/>
      <c r="J25" s="134">
        <f>SUM(K25,N25)</f>
        <v>500</v>
      </c>
      <c r="K25" s="126">
        <v>500</v>
      </c>
      <c r="L25" s="126">
        <v>500</v>
      </c>
      <c r="M25" s="126"/>
      <c r="N25" s="126"/>
      <c r="O25" s="126"/>
      <c r="P25" s="126"/>
      <c r="Q25" s="141">
        <f>J25/C25</f>
        <v>1</v>
      </c>
    </row>
    <row r="26" spans="1:17" s="115" customFormat="1" ht="34.5" customHeight="1">
      <c r="A26" s="223" t="s">
        <v>88</v>
      </c>
      <c r="B26" s="219" t="s">
        <v>89</v>
      </c>
      <c r="C26" s="217">
        <f t="shared" si="2"/>
        <v>400</v>
      </c>
      <c r="D26" s="224">
        <f aca="true" t="shared" si="11" ref="D26:I26">SUM(D27:D27)</f>
        <v>400</v>
      </c>
      <c r="E26" s="224">
        <f t="shared" si="11"/>
        <v>400</v>
      </c>
      <c r="F26" s="224">
        <f t="shared" si="11"/>
        <v>0</v>
      </c>
      <c r="G26" s="224">
        <f t="shared" si="11"/>
        <v>0</v>
      </c>
      <c r="H26" s="224">
        <f t="shared" si="11"/>
        <v>0</v>
      </c>
      <c r="I26" s="224">
        <f t="shared" si="11"/>
        <v>0</v>
      </c>
      <c r="J26" s="217">
        <f t="shared" si="5"/>
        <v>400</v>
      </c>
      <c r="K26" s="225">
        <f aca="true" t="shared" si="12" ref="K26:P26">SUM(K27:K27)</f>
        <v>400</v>
      </c>
      <c r="L26" s="225">
        <f t="shared" si="12"/>
        <v>400</v>
      </c>
      <c r="M26" s="225">
        <f t="shared" si="12"/>
        <v>0</v>
      </c>
      <c r="N26" s="225">
        <f t="shared" si="12"/>
        <v>0</v>
      </c>
      <c r="O26" s="225">
        <f t="shared" si="12"/>
        <v>0</v>
      </c>
      <c r="P26" s="225">
        <f t="shared" si="12"/>
        <v>0</v>
      </c>
      <c r="Q26" s="218">
        <f t="shared" si="3"/>
        <v>1</v>
      </c>
    </row>
    <row r="27" spans="1:17" s="145" customFormat="1" ht="84" customHeight="1">
      <c r="A27" s="143"/>
      <c r="B27" s="144" t="s">
        <v>85</v>
      </c>
      <c r="C27" s="134">
        <f t="shared" si="2"/>
        <v>400</v>
      </c>
      <c r="D27" s="135">
        <v>400</v>
      </c>
      <c r="E27" s="135">
        <v>400</v>
      </c>
      <c r="F27" s="135"/>
      <c r="G27" s="135"/>
      <c r="H27" s="135"/>
      <c r="I27" s="135"/>
      <c r="J27" s="134">
        <f t="shared" si="5"/>
        <v>400</v>
      </c>
      <c r="K27" s="126">
        <v>400</v>
      </c>
      <c r="L27" s="126">
        <v>400</v>
      </c>
      <c r="M27" s="126"/>
      <c r="N27" s="139"/>
      <c r="O27" s="126"/>
      <c r="P27" s="139"/>
      <c r="Q27" s="141">
        <f t="shared" si="3"/>
        <v>1</v>
      </c>
    </row>
    <row r="28" spans="1:17" s="114" customFormat="1" ht="60.75" customHeight="1">
      <c r="A28" s="215" t="s">
        <v>90</v>
      </c>
      <c r="B28" s="226" t="s">
        <v>133</v>
      </c>
      <c r="C28" s="217">
        <f t="shared" si="2"/>
        <v>19812226</v>
      </c>
      <c r="D28" s="220">
        <f>SUM(D29:D43)</f>
        <v>19812226</v>
      </c>
      <c r="E28" s="220">
        <f>SUM(E29:E43)</f>
        <v>0</v>
      </c>
      <c r="F28" s="220">
        <f>SUM(F29:F43)</f>
        <v>0</v>
      </c>
      <c r="G28" s="220">
        <f>SUM(G29:G43)</f>
        <v>0</v>
      </c>
      <c r="H28" s="220">
        <v>0</v>
      </c>
      <c r="I28" s="220">
        <v>0</v>
      </c>
      <c r="J28" s="217">
        <f t="shared" si="5"/>
        <v>10052958.05</v>
      </c>
      <c r="K28" s="220">
        <f>SUM(K29:K43)</f>
        <v>10052958.05</v>
      </c>
      <c r="L28" s="220">
        <v>0</v>
      </c>
      <c r="M28" s="220">
        <v>0</v>
      </c>
      <c r="N28" s="220">
        <f>SUM(N29:N43)</f>
        <v>0</v>
      </c>
      <c r="O28" s="220">
        <v>0</v>
      </c>
      <c r="P28" s="220">
        <v>0</v>
      </c>
      <c r="Q28" s="218">
        <f t="shared" si="3"/>
        <v>0.5074118400426081</v>
      </c>
    </row>
    <row r="29" spans="1:17" s="113" customFormat="1" ht="25.5" customHeight="1">
      <c r="A29" s="118"/>
      <c r="B29" s="119" t="s">
        <v>91</v>
      </c>
      <c r="C29" s="120">
        <f t="shared" si="2"/>
        <v>6004650</v>
      </c>
      <c r="D29" s="122">
        <v>6004650</v>
      </c>
      <c r="E29" s="126"/>
      <c r="F29" s="126"/>
      <c r="G29" s="122"/>
      <c r="H29" s="126"/>
      <c r="I29" s="126"/>
      <c r="J29" s="120">
        <f t="shared" si="5"/>
        <v>2659771</v>
      </c>
      <c r="K29" s="122">
        <v>2659771</v>
      </c>
      <c r="L29" s="126"/>
      <c r="M29" s="126"/>
      <c r="N29" s="122"/>
      <c r="O29" s="126"/>
      <c r="P29" s="126"/>
      <c r="Q29" s="121">
        <f t="shared" si="3"/>
        <v>0.4429518789604723</v>
      </c>
    </row>
    <row r="30" spans="1:17" s="113" customFormat="1" ht="27" customHeight="1">
      <c r="A30" s="118"/>
      <c r="B30" s="119" t="s">
        <v>92</v>
      </c>
      <c r="C30" s="120">
        <f t="shared" si="2"/>
        <v>2200000</v>
      </c>
      <c r="D30" s="122">
        <v>2200000</v>
      </c>
      <c r="E30" s="126"/>
      <c r="F30" s="126"/>
      <c r="G30" s="122"/>
      <c r="H30" s="126"/>
      <c r="I30" s="126"/>
      <c r="J30" s="120">
        <f t="shared" si="5"/>
        <v>1447664.72</v>
      </c>
      <c r="K30" s="122">
        <v>1447664.72</v>
      </c>
      <c r="L30" s="126"/>
      <c r="M30" s="126"/>
      <c r="N30" s="122"/>
      <c r="O30" s="126"/>
      <c r="P30" s="126"/>
      <c r="Q30" s="121">
        <f t="shared" si="3"/>
        <v>0.6580294181818181</v>
      </c>
    </row>
    <row r="31" spans="1:17" s="113" customFormat="1" ht="19.5" customHeight="1">
      <c r="A31" s="118"/>
      <c r="B31" s="119" t="s">
        <v>93</v>
      </c>
      <c r="C31" s="120">
        <f t="shared" si="2"/>
        <v>8415034</v>
      </c>
      <c r="D31" s="122">
        <v>8415034</v>
      </c>
      <c r="E31" s="126"/>
      <c r="F31" s="126"/>
      <c r="G31" s="122"/>
      <c r="H31" s="126"/>
      <c r="I31" s="126"/>
      <c r="J31" s="120">
        <f t="shared" si="5"/>
        <v>4230314.2</v>
      </c>
      <c r="K31" s="122">
        <v>4230314.2</v>
      </c>
      <c r="L31" s="126"/>
      <c r="M31" s="126"/>
      <c r="N31" s="122"/>
      <c r="O31" s="126"/>
      <c r="P31" s="126"/>
      <c r="Q31" s="121">
        <f t="shared" si="3"/>
        <v>0.5027091037302999</v>
      </c>
    </row>
    <row r="32" spans="1:17" s="113" customFormat="1" ht="19.5" customHeight="1">
      <c r="A32" s="118"/>
      <c r="B32" s="119" t="s">
        <v>94</v>
      </c>
      <c r="C32" s="120">
        <f t="shared" si="2"/>
        <v>725000</v>
      </c>
      <c r="D32" s="122">
        <v>725000</v>
      </c>
      <c r="E32" s="126"/>
      <c r="F32" s="126"/>
      <c r="G32" s="122"/>
      <c r="H32" s="126"/>
      <c r="I32" s="126"/>
      <c r="J32" s="120">
        <f t="shared" si="5"/>
        <v>406185.06</v>
      </c>
      <c r="K32" s="122">
        <v>406185.06</v>
      </c>
      <c r="L32" s="126"/>
      <c r="M32" s="126"/>
      <c r="N32" s="122"/>
      <c r="O32" s="126"/>
      <c r="P32" s="126"/>
      <c r="Q32" s="121">
        <f t="shared" si="3"/>
        <v>0.5602552551724138</v>
      </c>
    </row>
    <row r="33" spans="1:17" s="113" customFormat="1" ht="19.5" customHeight="1">
      <c r="A33" s="118"/>
      <c r="B33" s="119" t="s">
        <v>95</v>
      </c>
      <c r="C33" s="120">
        <f t="shared" si="2"/>
        <v>14000</v>
      </c>
      <c r="D33" s="122">
        <v>14000</v>
      </c>
      <c r="E33" s="126"/>
      <c r="F33" s="126"/>
      <c r="G33" s="122"/>
      <c r="H33" s="126"/>
      <c r="I33" s="126"/>
      <c r="J33" s="120">
        <f t="shared" si="5"/>
        <v>6733.8</v>
      </c>
      <c r="K33" s="122">
        <v>6733.8</v>
      </c>
      <c r="L33" s="126"/>
      <c r="M33" s="126"/>
      <c r="N33" s="122"/>
      <c r="O33" s="126"/>
      <c r="P33" s="126"/>
      <c r="Q33" s="121">
        <f t="shared" si="3"/>
        <v>0.4809857142857143</v>
      </c>
    </row>
    <row r="34" spans="1:17" s="113" customFormat="1" ht="25.5" customHeight="1">
      <c r="A34" s="118"/>
      <c r="B34" s="119" t="s">
        <v>96</v>
      </c>
      <c r="C34" s="120">
        <f t="shared" si="2"/>
        <v>640000</v>
      </c>
      <c r="D34" s="122">
        <v>640000</v>
      </c>
      <c r="E34" s="126"/>
      <c r="F34" s="126"/>
      <c r="G34" s="122"/>
      <c r="H34" s="126"/>
      <c r="I34" s="126"/>
      <c r="J34" s="120">
        <f t="shared" si="5"/>
        <v>268330.26</v>
      </c>
      <c r="K34" s="122">
        <v>268330.26</v>
      </c>
      <c r="L34" s="126"/>
      <c r="M34" s="126"/>
      <c r="N34" s="122"/>
      <c r="O34" s="126"/>
      <c r="P34" s="126"/>
      <c r="Q34" s="121">
        <f t="shared" si="3"/>
        <v>0.41926603125</v>
      </c>
    </row>
    <row r="35" spans="1:17" s="113" customFormat="1" ht="51.75" customHeight="1">
      <c r="A35" s="118"/>
      <c r="B35" s="119" t="s">
        <v>97</v>
      </c>
      <c r="C35" s="120">
        <f t="shared" si="2"/>
        <v>15000</v>
      </c>
      <c r="D35" s="122">
        <v>15000</v>
      </c>
      <c r="E35" s="126"/>
      <c r="F35" s="126"/>
      <c r="G35" s="122"/>
      <c r="H35" s="126"/>
      <c r="I35" s="126"/>
      <c r="J35" s="120">
        <f t="shared" si="5"/>
        <v>7658.85</v>
      </c>
      <c r="K35" s="122">
        <v>7658.85</v>
      </c>
      <c r="L35" s="126"/>
      <c r="M35" s="126"/>
      <c r="N35" s="122"/>
      <c r="O35" s="126"/>
      <c r="P35" s="126"/>
      <c r="Q35" s="121">
        <f t="shared" si="3"/>
        <v>0.51059</v>
      </c>
    </row>
    <row r="36" spans="1:17" s="113" customFormat="1" ht="25.5" customHeight="1">
      <c r="A36" s="118"/>
      <c r="B36" s="119" t="s">
        <v>98</v>
      </c>
      <c r="C36" s="120">
        <f t="shared" si="2"/>
        <v>30000</v>
      </c>
      <c r="D36" s="122">
        <v>30000</v>
      </c>
      <c r="E36" s="126"/>
      <c r="F36" s="126"/>
      <c r="G36" s="122"/>
      <c r="H36" s="126"/>
      <c r="I36" s="126"/>
      <c r="J36" s="120">
        <f t="shared" si="5"/>
        <v>9698</v>
      </c>
      <c r="K36" s="122">
        <v>9698</v>
      </c>
      <c r="L36" s="126"/>
      <c r="M36" s="126"/>
      <c r="N36" s="122"/>
      <c r="O36" s="126"/>
      <c r="P36" s="126"/>
      <c r="Q36" s="121">
        <f t="shared" si="3"/>
        <v>0.32326666666666665</v>
      </c>
    </row>
    <row r="37" spans="1:17" s="113" customFormat="1" ht="33" customHeight="1">
      <c r="A37" s="118"/>
      <c r="B37" s="119" t="s">
        <v>99</v>
      </c>
      <c r="C37" s="120">
        <f t="shared" si="2"/>
        <v>25000</v>
      </c>
      <c r="D37" s="122">
        <v>25000</v>
      </c>
      <c r="E37" s="126"/>
      <c r="F37" s="126"/>
      <c r="G37" s="122"/>
      <c r="H37" s="126"/>
      <c r="I37" s="126"/>
      <c r="J37" s="120">
        <f t="shared" si="5"/>
        <v>12025</v>
      </c>
      <c r="K37" s="122">
        <v>12025</v>
      </c>
      <c r="L37" s="126"/>
      <c r="M37" s="126"/>
      <c r="N37" s="122"/>
      <c r="O37" s="126"/>
      <c r="P37" s="126"/>
      <c r="Q37" s="121">
        <f t="shared" si="3"/>
        <v>0.481</v>
      </c>
    </row>
    <row r="38" spans="1:17" s="113" customFormat="1" ht="27" customHeight="1">
      <c r="A38" s="118"/>
      <c r="B38" s="119" t="s">
        <v>100</v>
      </c>
      <c r="C38" s="120">
        <f t="shared" si="2"/>
        <v>15000</v>
      </c>
      <c r="D38" s="122">
        <v>15000</v>
      </c>
      <c r="E38" s="126"/>
      <c r="F38" s="126"/>
      <c r="G38" s="122"/>
      <c r="H38" s="126"/>
      <c r="I38" s="126"/>
      <c r="J38" s="120">
        <f t="shared" si="5"/>
        <v>2727</v>
      </c>
      <c r="K38" s="122">
        <v>2727</v>
      </c>
      <c r="L38" s="126"/>
      <c r="M38" s="126"/>
      <c r="N38" s="122"/>
      <c r="O38" s="126"/>
      <c r="P38" s="126"/>
      <c r="Q38" s="121">
        <f t="shared" si="3"/>
        <v>0.1818</v>
      </c>
    </row>
    <row r="39" spans="1:17" s="113" customFormat="1" ht="27" customHeight="1">
      <c r="A39" s="118"/>
      <c r="B39" s="119" t="s">
        <v>101</v>
      </c>
      <c r="C39" s="120">
        <f>SUM(D39,G39)</f>
        <v>130000</v>
      </c>
      <c r="D39" s="122">
        <v>130000</v>
      </c>
      <c r="E39" s="126"/>
      <c r="F39" s="126"/>
      <c r="G39" s="122"/>
      <c r="H39" s="126"/>
      <c r="I39" s="126"/>
      <c r="J39" s="120">
        <f>SUM(K39,N39)</f>
        <v>101823.73</v>
      </c>
      <c r="K39" s="122">
        <v>101823.73</v>
      </c>
      <c r="L39" s="126"/>
      <c r="M39" s="126"/>
      <c r="N39" s="122"/>
      <c r="O39" s="126"/>
      <c r="P39" s="126"/>
      <c r="Q39" s="121">
        <f>J39/C39</f>
        <v>0.7832594615384615</v>
      </c>
    </row>
    <row r="40" spans="1:17" s="113" customFormat="1" ht="40.5" customHeight="1">
      <c r="A40" s="118"/>
      <c r="B40" s="119" t="s">
        <v>251</v>
      </c>
      <c r="C40" s="120">
        <f t="shared" si="2"/>
        <v>1056000</v>
      </c>
      <c r="D40" s="122">
        <v>1056000</v>
      </c>
      <c r="E40" s="126"/>
      <c r="F40" s="126"/>
      <c r="G40" s="122"/>
      <c r="H40" s="126"/>
      <c r="I40" s="126"/>
      <c r="J40" s="120">
        <f t="shared" si="5"/>
        <v>611907.12</v>
      </c>
      <c r="K40" s="122">
        <v>611907.12</v>
      </c>
      <c r="L40" s="126"/>
      <c r="M40" s="126"/>
      <c r="N40" s="122"/>
      <c r="O40" s="126"/>
      <c r="P40" s="126"/>
      <c r="Q40" s="121">
        <f t="shared" si="3"/>
        <v>0.5794575</v>
      </c>
    </row>
    <row r="41" spans="1:17" s="113" customFormat="1" ht="19.5" customHeight="1">
      <c r="A41" s="118"/>
      <c r="B41" s="119" t="s">
        <v>102</v>
      </c>
      <c r="C41" s="120">
        <f t="shared" si="2"/>
        <v>450000</v>
      </c>
      <c r="D41" s="122">
        <v>450000</v>
      </c>
      <c r="E41" s="126"/>
      <c r="F41" s="126"/>
      <c r="G41" s="122"/>
      <c r="H41" s="126"/>
      <c r="I41" s="126"/>
      <c r="J41" s="120">
        <f t="shared" si="5"/>
        <v>240022.8</v>
      </c>
      <c r="K41" s="122">
        <v>240022.8</v>
      </c>
      <c r="L41" s="126"/>
      <c r="M41" s="126"/>
      <c r="N41" s="122"/>
      <c r="O41" s="126"/>
      <c r="P41" s="126"/>
      <c r="Q41" s="121">
        <f t="shared" si="3"/>
        <v>0.533384</v>
      </c>
    </row>
    <row r="42" spans="1:17" s="113" customFormat="1" ht="19.5" customHeight="1">
      <c r="A42" s="118"/>
      <c r="B42" s="119" t="s">
        <v>277</v>
      </c>
      <c r="C42" s="120">
        <f>SUM(D42,G42)</f>
        <v>0</v>
      </c>
      <c r="D42" s="122">
        <v>0</v>
      </c>
      <c r="E42" s="126"/>
      <c r="F42" s="126"/>
      <c r="G42" s="122"/>
      <c r="H42" s="126"/>
      <c r="I42" s="126"/>
      <c r="J42" s="120">
        <f>SUM(K42,N42)</f>
        <v>8764.56</v>
      </c>
      <c r="K42" s="122">
        <v>8764.56</v>
      </c>
      <c r="L42" s="126"/>
      <c r="M42" s="126"/>
      <c r="N42" s="122"/>
      <c r="O42" s="126"/>
      <c r="P42" s="126"/>
      <c r="Q42" s="121"/>
    </row>
    <row r="43" spans="1:17" s="113" customFormat="1" ht="39.75" customHeight="1">
      <c r="A43" s="118"/>
      <c r="B43" s="119" t="s">
        <v>103</v>
      </c>
      <c r="C43" s="120">
        <f t="shared" si="2"/>
        <v>92542</v>
      </c>
      <c r="D43" s="122">
        <v>92542</v>
      </c>
      <c r="E43" s="126"/>
      <c r="F43" s="126"/>
      <c r="G43" s="122"/>
      <c r="H43" s="126"/>
      <c r="I43" s="126"/>
      <c r="J43" s="120">
        <f t="shared" si="5"/>
        <v>39331.95</v>
      </c>
      <c r="K43" s="122">
        <v>39331.95</v>
      </c>
      <c r="L43" s="126"/>
      <c r="M43" s="126"/>
      <c r="N43" s="122"/>
      <c r="O43" s="126"/>
      <c r="P43" s="126"/>
      <c r="Q43" s="121">
        <f>J43/C43</f>
        <v>0.42501728944695377</v>
      </c>
    </row>
    <row r="44" spans="1:17" s="114" customFormat="1" ht="25.5" customHeight="1">
      <c r="A44" s="215" t="s">
        <v>104</v>
      </c>
      <c r="B44" s="219" t="s">
        <v>362</v>
      </c>
      <c r="C44" s="217">
        <f t="shared" si="2"/>
        <v>7907652</v>
      </c>
      <c r="D44" s="220">
        <f aca="true" t="shared" si="13" ref="D44:I44">SUM(D45:D47)</f>
        <v>7907652</v>
      </c>
      <c r="E44" s="220">
        <f t="shared" si="13"/>
        <v>0</v>
      </c>
      <c r="F44" s="220">
        <f t="shared" si="13"/>
        <v>0</v>
      </c>
      <c r="G44" s="220">
        <f t="shared" si="13"/>
        <v>0</v>
      </c>
      <c r="H44" s="220">
        <f t="shared" si="13"/>
        <v>0</v>
      </c>
      <c r="I44" s="220">
        <f t="shared" si="13"/>
        <v>0</v>
      </c>
      <c r="J44" s="217">
        <f t="shared" si="5"/>
        <v>4845260.95</v>
      </c>
      <c r="K44" s="220">
        <f aca="true" t="shared" si="14" ref="K44:P44">SUM(K45:K47)</f>
        <v>4845260.95</v>
      </c>
      <c r="L44" s="220">
        <f t="shared" si="14"/>
        <v>0</v>
      </c>
      <c r="M44" s="220">
        <f t="shared" si="14"/>
        <v>0</v>
      </c>
      <c r="N44" s="220">
        <f t="shared" si="14"/>
        <v>0</v>
      </c>
      <c r="O44" s="220">
        <f t="shared" si="14"/>
        <v>0</v>
      </c>
      <c r="P44" s="220">
        <f t="shared" si="14"/>
        <v>0</v>
      </c>
      <c r="Q44" s="218">
        <f t="shared" si="3"/>
        <v>0.6127306753003294</v>
      </c>
    </row>
    <row r="45" spans="1:17" s="113" customFormat="1" ht="24.75" customHeight="1">
      <c r="A45" s="118"/>
      <c r="B45" s="124" t="s">
        <v>110</v>
      </c>
      <c r="C45" s="120">
        <f t="shared" si="2"/>
        <v>10000</v>
      </c>
      <c r="D45" s="122">
        <v>10000</v>
      </c>
      <c r="E45" s="126"/>
      <c r="F45" s="126"/>
      <c r="G45" s="122"/>
      <c r="H45" s="126"/>
      <c r="I45" s="126"/>
      <c r="J45" s="120">
        <f t="shared" si="5"/>
        <v>11868.62</v>
      </c>
      <c r="K45" s="122">
        <v>11868.62</v>
      </c>
      <c r="L45" s="126"/>
      <c r="M45" s="126"/>
      <c r="N45" s="122"/>
      <c r="O45" s="126"/>
      <c r="P45" s="126"/>
      <c r="Q45" s="121">
        <f>J45/C45</f>
        <v>1.186862</v>
      </c>
    </row>
    <row r="46" spans="1:17" s="113" customFormat="1" ht="23.25" customHeight="1">
      <c r="A46" s="118"/>
      <c r="B46" s="119" t="s">
        <v>107</v>
      </c>
      <c r="C46" s="120">
        <f>SUM(D46,G46)</f>
        <v>7897652</v>
      </c>
      <c r="D46" s="122">
        <v>7897652</v>
      </c>
      <c r="E46" s="126"/>
      <c r="F46" s="126"/>
      <c r="G46" s="122"/>
      <c r="H46" s="126"/>
      <c r="I46" s="126"/>
      <c r="J46" s="120">
        <f>SUM(K46,N46)</f>
        <v>4830692</v>
      </c>
      <c r="K46" s="122">
        <v>4830692</v>
      </c>
      <c r="L46" s="126"/>
      <c r="M46" s="126"/>
      <c r="N46" s="122"/>
      <c r="O46" s="126"/>
      <c r="P46" s="126"/>
      <c r="Q46" s="121">
        <f>J46/C46</f>
        <v>0.6116617951765917</v>
      </c>
    </row>
    <row r="47" spans="1:17" s="113" customFormat="1" ht="23.25" customHeight="1">
      <c r="A47" s="118"/>
      <c r="B47" s="119" t="s">
        <v>282</v>
      </c>
      <c r="C47" s="120">
        <f t="shared" si="2"/>
        <v>0</v>
      </c>
      <c r="D47" s="122">
        <v>0</v>
      </c>
      <c r="E47" s="126"/>
      <c r="F47" s="126"/>
      <c r="G47" s="122"/>
      <c r="H47" s="126"/>
      <c r="I47" s="126"/>
      <c r="J47" s="120">
        <f t="shared" si="5"/>
        <v>2700.33</v>
      </c>
      <c r="K47" s="122">
        <v>2700.33</v>
      </c>
      <c r="L47" s="126"/>
      <c r="M47" s="126"/>
      <c r="N47" s="122"/>
      <c r="O47" s="126"/>
      <c r="P47" s="126"/>
      <c r="Q47" s="121"/>
    </row>
    <row r="48" spans="1:17" s="114" customFormat="1" ht="31.5" customHeight="1">
      <c r="A48" s="215" t="s">
        <v>139</v>
      </c>
      <c r="B48" s="222" t="s">
        <v>363</v>
      </c>
      <c r="C48" s="217">
        <f t="shared" si="2"/>
        <v>1786399.25</v>
      </c>
      <c r="D48" s="220">
        <f aca="true" t="shared" si="15" ref="D48:I48">SUM(D49:D55)</f>
        <v>1351100.85</v>
      </c>
      <c r="E48" s="220">
        <f t="shared" si="15"/>
        <v>341510.11</v>
      </c>
      <c r="F48" s="220">
        <f t="shared" si="15"/>
        <v>695854.53</v>
      </c>
      <c r="G48" s="220">
        <f t="shared" si="15"/>
        <v>435298.4</v>
      </c>
      <c r="H48" s="220">
        <f t="shared" si="15"/>
        <v>48133.26</v>
      </c>
      <c r="I48" s="220">
        <f t="shared" si="15"/>
        <v>387165.14</v>
      </c>
      <c r="J48" s="217">
        <f t="shared" si="5"/>
        <v>543236.09</v>
      </c>
      <c r="K48" s="220">
        <f aca="true" t="shared" si="16" ref="K48:P48">SUM(K49:K55)</f>
        <v>543236.09</v>
      </c>
      <c r="L48" s="220">
        <f t="shared" si="16"/>
        <v>146567.53</v>
      </c>
      <c r="M48" s="220">
        <f t="shared" si="16"/>
        <v>184900.78</v>
      </c>
      <c r="N48" s="220">
        <f t="shared" si="16"/>
        <v>0</v>
      </c>
      <c r="O48" s="220">
        <f t="shared" si="16"/>
        <v>0</v>
      </c>
      <c r="P48" s="220">
        <f t="shared" si="16"/>
        <v>0</v>
      </c>
      <c r="Q48" s="218">
        <f t="shared" si="3"/>
        <v>0.304095565423015</v>
      </c>
    </row>
    <row r="49" spans="1:17" s="113" customFormat="1" ht="27.75" customHeight="1">
      <c r="A49" s="118"/>
      <c r="B49" s="119" t="s">
        <v>277</v>
      </c>
      <c r="C49" s="120">
        <f t="shared" si="2"/>
        <v>100</v>
      </c>
      <c r="D49" s="122">
        <v>100</v>
      </c>
      <c r="E49" s="126"/>
      <c r="F49" s="126"/>
      <c r="G49" s="123"/>
      <c r="H49" s="138"/>
      <c r="I49" s="138"/>
      <c r="J49" s="120">
        <f t="shared" si="5"/>
        <v>53</v>
      </c>
      <c r="K49" s="123">
        <v>53</v>
      </c>
      <c r="L49" s="138"/>
      <c r="M49" s="138"/>
      <c r="N49" s="123"/>
      <c r="O49" s="138"/>
      <c r="P49" s="138"/>
      <c r="Q49" s="121">
        <f>J49/C49</f>
        <v>0.53</v>
      </c>
    </row>
    <row r="50" spans="1:17" s="113" customFormat="1" ht="27.75" customHeight="1">
      <c r="A50" s="118"/>
      <c r="B50" s="119" t="s">
        <v>227</v>
      </c>
      <c r="C50" s="120">
        <f>SUM(D50,G50)</f>
        <v>245000</v>
      </c>
      <c r="D50" s="122">
        <v>245000</v>
      </c>
      <c r="E50" s="126"/>
      <c r="F50" s="126"/>
      <c r="G50" s="123"/>
      <c r="H50" s="138"/>
      <c r="I50" s="138"/>
      <c r="J50" s="120">
        <f>SUM(K50,N50)</f>
        <v>139063.4</v>
      </c>
      <c r="K50" s="123">
        <v>139063.4</v>
      </c>
      <c r="L50" s="138"/>
      <c r="M50" s="138"/>
      <c r="N50" s="123"/>
      <c r="O50" s="138"/>
      <c r="P50" s="138"/>
      <c r="Q50" s="121">
        <f>J50/C50</f>
        <v>0.5676057142857143</v>
      </c>
    </row>
    <row r="51" spans="1:17" s="113" customFormat="1" ht="21.75" customHeight="1">
      <c r="A51" s="118"/>
      <c r="B51" s="124" t="s">
        <v>110</v>
      </c>
      <c r="C51" s="120">
        <f t="shared" si="2"/>
        <v>460</v>
      </c>
      <c r="D51" s="122">
        <v>460</v>
      </c>
      <c r="E51" s="126"/>
      <c r="F51" s="126"/>
      <c r="G51" s="122"/>
      <c r="H51" s="126"/>
      <c r="I51" s="126"/>
      <c r="J51" s="120">
        <f t="shared" si="5"/>
        <v>174.29</v>
      </c>
      <c r="K51" s="122">
        <v>174.29</v>
      </c>
      <c r="L51" s="126"/>
      <c r="M51" s="126"/>
      <c r="N51" s="122"/>
      <c r="O51" s="126"/>
      <c r="P51" s="126"/>
      <c r="Q51" s="121">
        <f t="shared" si="3"/>
        <v>0.3788913043478261</v>
      </c>
    </row>
    <row r="52" spans="1:17" s="113" customFormat="1" ht="39.75" customHeight="1">
      <c r="A52" s="118"/>
      <c r="B52" s="124" t="s">
        <v>250</v>
      </c>
      <c r="C52" s="120">
        <f t="shared" si="2"/>
        <v>4000</v>
      </c>
      <c r="D52" s="122">
        <v>4000</v>
      </c>
      <c r="E52" s="126"/>
      <c r="F52" s="126"/>
      <c r="G52" s="122"/>
      <c r="H52" s="126"/>
      <c r="I52" s="126"/>
      <c r="J52" s="120">
        <f t="shared" si="5"/>
        <v>4000</v>
      </c>
      <c r="K52" s="122">
        <v>4000</v>
      </c>
      <c r="L52" s="126"/>
      <c r="M52" s="126"/>
      <c r="N52" s="122"/>
      <c r="O52" s="126"/>
      <c r="P52" s="126"/>
      <c r="Q52" s="121">
        <f t="shared" si="3"/>
        <v>1</v>
      </c>
    </row>
    <row r="53" spans="1:17" s="113" customFormat="1" ht="30.75" customHeight="1">
      <c r="A53" s="118"/>
      <c r="B53" s="124" t="s">
        <v>106</v>
      </c>
      <c r="C53" s="120">
        <f t="shared" si="2"/>
        <v>64176.21</v>
      </c>
      <c r="D53" s="122">
        <v>64176.21</v>
      </c>
      <c r="E53" s="126"/>
      <c r="F53" s="126"/>
      <c r="G53" s="122"/>
      <c r="H53" s="126"/>
      <c r="I53" s="126"/>
      <c r="J53" s="120">
        <f t="shared" si="5"/>
        <v>68477.09</v>
      </c>
      <c r="K53" s="122">
        <v>68477.09</v>
      </c>
      <c r="L53" s="126"/>
      <c r="M53" s="126"/>
      <c r="N53" s="122"/>
      <c r="O53" s="126"/>
      <c r="P53" s="126"/>
      <c r="Q53" s="121">
        <f t="shared" si="3"/>
        <v>1.067016734082614</v>
      </c>
    </row>
    <row r="54" spans="1:17" s="113" customFormat="1" ht="89.25" customHeight="1">
      <c r="A54" s="118"/>
      <c r="B54" s="125" t="s">
        <v>246</v>
      </c>
      <c r="C54" s="120">
        <f>SUM(D54,G54)</f>
        <v>1216573.04</v>
      </c>
      <c r="D54" s="122">
        <v>781274.64</v>
      </c>
      <c r="E54" s="126">
        <v>85420.11</v>
      </c>
      <c r="F54" s="126">
        <v>695854.53</v>
      </c>
      <c r="G54" s="122">
        <v>435298.4</v>
      </c>
      <c r="H54" s="126">
        <v>48133.26</v>
      </c>
      <c r="I54" s="126">
        <v>387165.14</v>
      </c>
      <c r="J54" s="120">
        <f>SUM(K54,N54)</f>
        <v>203422.31</v>
      </c>
      <c r="K54" s="122">
        <v>203422.31</v>
      </c>
      <c r="L54" s="126">
        <v>18521.53</v>
      </c>
      <c r="M54" s="126">
        <v>184900.78</v>
      </c>
      <c r="N54" s="122">
        <v>0</v>
      </c>
      <c r="O54" s="126">
        <v>0</v>
      </c>
      <c r="P54" s="126">
        <v>0</v>
      </c>
      <c r="Q54" s="121">
        <f t="shared" si="3"/>
        <v>0.1672092865053133</v>
      </c>
    </row>
    <row r="55" spans="1:17" s="142" customFormat="1" ht="46.5" customHeight="1">
      <c r="A55" s="140"/>
      <c r="B55" s="125" t="s">
        <v>111</v>
      </c>
      <c r="C55" s="134">
        <f t="shared" si="2"/>
        <v>256090</v>
      </c>
      <c r="D55" s="126">
        <v>256090</v>
      </c>
      <c r="E55" s="126">
        <v>256090</v>
      </c>
      <c r="F55" s="126"/>
      <c r="G55" s="126"/>
      <c r="H55" s="126"/>
      <c r="I55" s="126"/>
      <c r="J55" s="134">
        <f t="shared" si="5"/>
        <v>128046</v>
      </c>
      <c r="K55" s="126">
        <v>128046</v>
      </c>
      <c r="L55" s="126">
        <v>128046</v>
      </c>
      <c r="M55" s="126"/>
      <c r="N55" s="126"/>
      <c r="O55" s="126"/>
      <c r="P55" s="126"/>
      <c r="Q55" s="141">
        <f>J55/C55</f>
        <v>0.5000039048771916</v>
      </c>
    </row>
    <row r="56" spans="1:17" s="114" customFormat="1" ht="36.75" customHeight="1">
      <c r="A56" s="215" t="s">
        <v>108</v>
      </c>
      <c r="B56" s="219" t="s">
        <v>109</v>
      </c>
      <c r="C56" s="217">
        <f t="shared" si="2"/>
        <v>2574696.9</v>
      </c>
      <c r="D56" s="220">
        <f aca="true" t="shared" si="17" ref="D56:I56">SUM(D57:D62)</f>
        <v>2574696.9</v>
      </c>
      <c r="E56" s="220">
        <f t="shared" si="17"/>
        <v>2517546.9</v>
      </c>
      <c r="F56" s="220">
        <f t="shared" si="17"/>
        <v>0</v>
      </c>
      <c r="G56" s="220">
        <f t="shared" si="17"/>
        <v>0</v>
      </c>
      <c r="H56" s="220">
        <f t="shared" si="17"/>
        <v>0</v>
      </c>
      <c r="I56" s="220">
        <f t="shared" si="17"/>
        <v>0</v>
      </c>
      <c r="J56" s="217">
        <f t="shared" si="5"/>
        <v>1320941.5799999998</v>
      </c>
      <c r="K56" s="220">
        <f aca="true" t="shared" si="18" ref="K56:P56">SUM(K57:K62)</f>
        <v>1320941.5799999998</v>
      </c>
      <c r="L56" s="220">
        <f t="shared" si="18"/>
        <v>1296401.9</v>
      </c>
      <c r="M56" s="220">
        <f t="shared" si="18"/>
        <v>0</v>
      </c>
      <c r="N56" s="220">
        <f t="shared" si="18"/>
        <v>0</v>
      </c>
      <c r="O56" s="220">
        <f t="shared" si="18"/>
        <v>0</v>
      </c>
      <c r="P56" s="220">
        <f t="shared" si="18"/>
        <v>0</v>
      </c>
      <c r="Q56" s="218">
        <f t="shared" si="3"/>
        <v>0.513047411522498</v>
      </c>
    </row>
    <row r="57" spans="1:17" s="113" customFormat="1" ht="33" customHeight="1">
      <c r="A57" s="118"/>
      <c r="B57" s="119" t="s">
        <v>227</v>
      </c>
      <c r="C57" s="120">
        <f t="shared" si="2"/>
        <v>31700</v>
      </c>
      <c r="D57" s="122">
        <v>31700</v>
      </c>
      <c r="E57" s="126"/>
      <c r="F57" s="126"/>
      <c r="G57" s="123"/>
      <c r="H57" s="138"/>
      <c r="I57" s="138"/>
      <c r="J57" s="120">
        <f t="shared" si="5"/>
        <v>11920.26</v>
      </c>
      <c r="K57" s="123">
        <v>11920.26</v>
      </c>
      <c r="L57" s="138"/>
      <c r="M57" s="138"/>
      <c r="N57" s="123"/>
      <c r="O57" s="138"/>
      <c r="P57" s="138"/>
      <c r="Q57" s="121">
        <f t="shared" si="3"/>
        <v>0.37603343848580445</v>
      </c>
    </row>
    <row r="58" spans="1:17" s="113" customFormat="1" ht="33.75" customHeight="1">
      <c r="A58" s="118"/>
      <c r="B58" s="119" t="s">
        <v>110</v>
      </c>
      <c r="C58" s="120">
        <f t="shared" si="2"/>
        <v>200</v>
      </c>
      <c r="D58" s="122">
        <v>200</v>
      </c>
      <c r="E58" s="126"/>
      <c r="F58" s="126"/>
      <c r="G58" s="123"/>
      <c r="H58" s="138"/>
      <c r="I58" s="138"/>
      <c r="J58" s="120">
        <f t="shared" si="5"/>
        <v>56.52</v>
      </c>
      <c r="K58" s="123">
        <v>56.52</v>
      </c>
      <c r="L58" s="138"/>
      <c r="M58" s="138"/>
      <c r="N58" s="123"/>
      <c r="O58" s="138"/>
      <c r="P58" s="138"/>
      <c r="Q58" s="121">
        <f t="shared" si="3"/>
        <v>0.2826</v>
      </c>
    </row>
    <row r="59" spans="1:17" s="113" customFormat="1" ht="33.75" customHeight="1">
      <c r="A59" s="118"/>
      <c r="B59" s="119" t="s">
        <v>245</v>
      </c>
      <c r="C59" s="120">
        <f t="shared" si="2"/>
        <v>250</v>
      </c>
      <c r="D59" s="122">
        <v>250</v>
      </c>
      <c r="E59" s="126"/>
      <c r="F59" s="126"/>
      <c r="G59" s="123"/>
      <c r="H59" s="138"/>
      <c r="I59" s="138"/>
      <c r="J59" s="120">
        <f t="shared" si="5"/>
        <v>123.4</v>
      </c>
      <c r="K59" s="123">
        <v>123.4</v>
      </c>
      <c r="L59" s="138"/>
      <c r="M59" s="138"/>
      <c r="N59" s="123"/>
      <c r="O59" s="138"/>
      <c r="P59" s="138"/>
      <c r="Q59" s="121">
        <f t="shared" si="3"/>
        <v>0.49360000000000004</v>
      </c>
    </row>
    <row r="60" spans="1:17" s="142" customFormat="1" ht="69" customHeight="1">
      <c r="A60" s="140"/>
      <c r="B60" s="125" t="s">
        <v>85</v>
      </c>
      <c r="C60" s="134">
        <f>SUM(D60,G60)</f>
        <v>2346095.9</v>
      </c>
      <c r="D60" s="126">
        <v>2346095.9</v>
      </c>
      <c r="E60" s="126">
        <v>2346095.9</v>
      </c>
      <c r="F60" s="126"/>
      <c r="G60" s="138"/>
      <c r="H60" s="138"/>
      <c r="I60" s="138"/>
      <c r="J60" s="134">
        <f t="shared" si="5"/>
        <v>1204674.9</v>
      </c>
      <c r="K60" s="138">
        <v>1204674.9</v>
      </c>
      <c r="L60" s="138">
        <v>1204674.9</v>
      </c>
      <c r="M60" s="138"/>
      <c r="N60" s="138"/>
      <c r="O60" s="138"/>
      <c r="P60" s="138"/>
      <c r="Q60" s="141">
        <f t="shared" si="3"/>
        <v>0.5134806722947685</v>
      </c>
    </row>
    <row r="61" spans="1:17" s="142" customFormat="1" ht="51" customHeight="1">
      <c r="A61" s="140"/>
      <c r="B61" s="125" t="s">
        <v>111</v>
      </c>
      <c r="C61" s="134">
        <f t="shared" si="2"/>
        <v>171451</v>
      </c>
      <c r="D61" s="126">
        <v>171451</v>
      </c>
      <c r="E61" s="126">
        <v>171451</v>
      </c>
      <c r="F61" s="126"/>
      <c r="G61" s="126"/>
      <c r="H61" s="126"/>
      <c r="I61" s="126"/>
      <c r="J61" s="134">
        <f t="shared" si="5"/>
        <v>91727</v>
      </c>
      <c r="K61" s="126">
        <v>91727</v>
      </c>
      <c r="L61" s="126">
        <v>91727</v>
      </c>
      <c r="M61" s="126"/>
      <c r="N61" s="126"/>
      <c r="O61" s="126"/>
      <c r="P61" s="126"/>
      <c r="Q61" s="141">
        <f t="shared" si="3"/>
        <v>0.5350041702877207</v>
      </c>
    </row>
    <row r="62" spans="1:17" s="113" customFormat="1" ht="75" customHeight="1">
      <c r="A62" s="118"/>
      <c r="B62" s="119" t="s">
        <v>112</v>
      </c>
      <c r="C62" s="120">
        <f t="shared" si="2"/>
        <v>25000</v>
      </c>
      <c r="D62" s="122">
        <v>25000</v>
      </c>
      <c r="E62" s="126"/>
      <c r="F62" s="126"/>
      <c r="G62" s="122"/>
      <c r="H62" s="126"/>
      <c r="I62" s="126"/>
      <c r="J62" s="120">
        <f t="shared" si="5"/>
        <v>12439.5</v>
      </c>
      <c r="K62" s="122">
        <v>12439.5</v>
      </c>
      <c r="L62" s="126"/>
      <c r="M62" s="126"/>
      <c r="N62" s="122"/>
      <c r="O62" s="126"/>
      <c r="P62" s="126"/>
      <c r="Q62" s="121">
        <f t="shared" si="3"/>
        <v>0.49758</v>
      </c>
    </row>
    <row r="63" spans="1:17" s="114" customFormat="1" ht="26.25" customHeight="1">
      <c r="A63" s="215" t="s">
        <v>278</v>
      </c>
      <c r="B63" s="219" t="s">
        <v>361</v>
      </c>
      <c r="C63" s="217">
        <f t="shared" si="2"/>
        <v>193172</v>
      </c>
      <c r="D63" s="220">
        <f aca="true" t="shared" si="19" ref="D63:I63">SUM(D64:D65)</f>
        <v>193172</v>
      </c>
      <c r="E63" s="220">
        <f t="shared" si="19"/>
        <v>22282.05</v>
      </c>
      <c r="F63" s="220">
        <f t="shared" si="19"/>
        <v>170889.95</v>
      </c>
      <c r="G63" s="220">
        <f t="shared" si="19"/>
        <v>0</v>
      </c>
      <c r="H63" s="220">
        <f t="shared" si="19"/>
        <v>0</v>
      </c>
      <c r="I63" s="220">
        <f t="shared" si="19"/>
        <v>0</v>
      </c>
      <c r="J63" s="217">
        <f t="shared" si="5"/>
        <v>104228.68</v>
      </c>
      <c r="K63" s="220">
        <f aca="true" t="shared" si="20" ref="K63:P63">SUM(K64:K65)</f>
        <v>104228.68</v>
      </c>
      <c r="L63" s="220">
        <f t="shared" si="20"/>
        <v>9072.48</v>
      </c>
      <c r="M63" s="220">
        <f t="shared" si="20"/>
        <v>95127.75</v>
      </c>
      <c r="N63" s="220">
        <f t="shared" si="20"/>
        <v>0</v>
      </c>
      <c r="O63" s="220">
        <f t="shared" si="20"/>
        <v>0</v>
      </c>
      <c r="P63" s="220">
        <f t="shared" si="20"/>
        <v>0</v>
      </c>
      <c r="Q63" s="218">
        <f t="shared" si="3"/>
        <v>0.5395641190234609</v>
      </c>
    </row>
    <row r="64" spans="1:17" s="142" customFormat="1" ht="27" customHeight="1">
      <c r="A64" s="140"/>
      <c r="B64" s="125" t="s">
        <v>110</v>
      </c>
      <c r="C64" s="134">
        <f t="shared" si="2"/>
        <v>0</v>
      </c>
      <c r="D64" s="126">
        <v>0</v>
      </c>
      <c r="E64" s="126"/>
      <c r="F64" s="126"/>
      <c r="G64" s="126"/>
      <c r="H64" s="126"/>
      <c r="I64" s="126"/>
      <c r="J64" s="134">
        <f t="shared" si="5"/>
        <v>28.45</v>
      </c>
      <c r="K64" s="126">
        <v>28.45</v>
      </c>
      <c r="L64" s="126"/>
      <c r="M64" s="126"/>
      <c r="N64" s="126"/>
      <c r="O64" s="126"/>
      <c r="P64" s="126"/>
      <c r="Q64" s="141"/>
    </row>
    <row r="65" spans="1:17" s="142" customFormat="1" ht="82.5" customHeight="1">
      <c r="A65" s="140"/>
      <c r="B65" s="125" t="s">
        <v>246</v>
      </c>
      <c r="C65" s="134">
        <f>SUM(D65,G65)</f>
        <v>193172</v>
      </c>
      <c r="D65" s="126">
        <v>193172</v>
      </c>
      <c r="E65" s="126">
        <v>22282.05</v>
      </c>
      <c r="F65" s="126">
        <v>170889.95</v>
      </c>
      <c r="G65" s="126"/>
      <c r="H65" s="126"/>
      <c r="I65" s="126"/>
      <c r="J65" s="134">
        <f>SUM(K65,N65)</f>
        <v>104200.23</v>
      </c>
      <c r="K65" s="126">
        <v>104200.23</v>
      </c>
      <c r="L65" s="126">
        <v>9072.48</v>
      </c>
      <c r="M65" s="126">
        <v>95127.75</v>
      </c>
      <c r="N65" s="126"/>
      <c r="O65" s="126"/>
      <c r="P65" s="126"/>
      <c r="Q65" s="141">
        <f>J65/C65</f>
        <v>0.5394168409500342</v>
      </c>
    </row>
    <row r="66" spans="1:17" s="162" customFormat="1" ht="28.5" customHeight="1">
      <c r="A66" s="215" t="s">
        <v>162</v>
      </c>
      <c r="B66" s="219" t="s">
        <v>163</v>
      </c>
      <c r="C66" s="217">
        <f>SUM(D66,G66)</f>
        <v>5599</v>
      </c>
      <c r="D66" s="220">
        <f aca="true" t="shared" si="21" ref="D66:I66">SUM(D67)</f>
        <v>5599</v>
      </c>
      <c r="E66" s="220">
        <f t="shared" si="21"/>
        <v>5599</v>
      </c>
      <c r="F66" s="220">
        <f t="shared" si="21"/>
        <v>0</v>
      </c>
      <c r="G66" s="220">
        <f t="shared" si="21"/>
        <v>0</v>
      </c>
      <c r="H66" s="220">
        <f t="shared" si="21"/>
        <v>0</v>
      </c>
      <c r="I66" s="220">
        <f t="shared" si="21"/>
        <v>0</v>
      </c>
      <c r="J66" s="217">
        <f>SUM(K66,N66)</f>
        <v>5599</v>
      </c>
      <c r="K66" s="220">
        <f aca="true" t="shared" si="22" ref="K66:P66">SUM(K67)</f>
        <v>5599</v>
      </c>
      <c r="L66" s="220">
        <f t="shared" si="22"/>
        <v>5599</v>
      </c>
      <c r="M66" s="220">
        <f t="shared" si="22"/>
        <v>0</v>
      </c>
      <c r="N66" s="220">
        <f t="shared" si="22"/>
        <v>0</v>
      </c>
      <c r="O66" s="220">
        <f t="shared" si="22"/>
        <v>0</v>
      </c>
      <c r="P66" s="220">
        <f t="shared" si="22"/>
        <v>0</v>
      </c>
      <c r="Q66" s="218">
        <f>J66/C66</f>
        <v>1</v>
      </c>
    </row>
    <row r="67" spans="1:17" s="142" customFormat="1" ht="37.5" customHeight="1">
      <c r="A67" s="140"/>
      <c r="B67" s="125" t="s">
        <v>111</v>
      </c>
      <c r="C67" s="134">
        <f>SUM(D67,G67)</f>
        <v>5599</v>
      </c>
      <c r="D67" s="126">
        <v>5599</v>
      </c>
      <c r="E67" s="126">
        <v>5599</v>
      </c>
      <c r="F67" s="126"/>
      <c r="G67" s="126"/>
      <c r="H67" s="126"/>
      <c r="I67" s="126"/>
      <c r="J67" s="134">
        <f>SUM(K67,N67)</f>
        <v>5599</v>
      </c>
      <c r="K67" s="126">
        <v>5599</v>
      </c>
      <c r="L67" s="126">
        <v>5599</v>
      </c>
      <c r="M67" s="126"/>
      <c r="N67" s="126"/>
      <c r="O67" s="126"/>
      <c r="P67" s="126"/>
      <c r="Q67" s="141">
        <f>J67/C67</f>
        <v>1</v>
      </c>
    </row>
    <row r="68" spans="1:17" s="114" customFormat="1" ht="24.75" customHeight="1">
      <c r="A68" s="215" t="s">
        <v>166</v>
      </c>
      <c r="B68" s="219" t="s">
        <v>167</v>
      </c>
      <c r="C68" s="217">
        <f t="shared" si="2"/>
        <v>20000</v>
      </c>
      <c r="D68" s="220">
        <f aca="true" t="shared" si="23" ref="D68:I68">SUM(D69:D70)</f>
        <v>20000</v>
      </c>
      <c r="E68" s="220">
        <f t="shared" si="23"/>
        <v>0</v>
      </c>
      <c r="F68" s="220">
        <f t="shared" si="23"/>
        <v>0</v>
      </c>
      <c r="G68" s="220">
        <f t="shared" si="23"/>
        <v>0</v>
      </c>
      <c r="H68" s="220">
        <f t="shared" si="23"/>
        <v>0</v>
      </c>
      <c r="I68" s="220">
        <f t="shared" si="23"/>
        <v>0</v>
      </c>
      <c r="J68" s="217">
        <f t="shared" si="5"/>
        <v>31048.550000000003</v>
      </c>
      <c r="K68" s="220">
        <f aca="true" t="shared" si="24" ref="K68:P68">SUM(K69:K70)</f>
        <v>31048.550000000003</v>
      </c>
      <c r="L68" s="220">
        <f t="shared" si="24"/>
        <v>0</v>
      </c>
      <c r="M68" s="220">
        <f t="shared" si="24"/>
        <v>0</v>
      </c>
      <c r="N68" s="220">
        <f t="shared" si="24"/>
        <v>0</v>
      </c>
      <c r="O68" s="220">
        <f t="shared" si="24"/>
        <v>0</v>
      </c>
      <c r="P68" s="220">
        <f t="shared" si="24"/>
        <v>0</v>
      </c>
      <c r="Q68" s="218">
        <f t="shared" si="3"/>
        <v>1.5524275</v>
      </c>
    </row>
    <row r="69" spans="1:17" s="113" customFormat="1" ht="29.25" customHeight="1">
      <c r="A69" s="118"/>
      <c r="B69" s="119" t="s">
        <v>279</v>
      </c>
      <c r="C69" s="120">
        <f t="shared" si="2"/>
        <v>1000</v>
      </c>
      <c r="D69" s="122">
        <v>1000</v>
      </c>
      <c r="E69" s="126"/>
      <c r="F69" s="126"/>
      <c r="G69" s="122"/>
      <c r="H69" s="126"/>
      <c r="I69" s="126"/>
      <c r="J69" s="120">
        <f t="shared" si="5"/>
        <v>1954.67</v>
      </c>
      <c r="K69" s="122">
        <v>1954.67</v>
      </c>
      <c r="L69" s="126"/>
      <c r="M69" s="126"/>
      <c r="N69" s="122"/>
      <c r="O69" s="126"/>
      <c r="P69" s="126"/>
      <c r="Q69" s="121">
        <f t="shared" si="3"/>
        <v>1.9546700000000001</v>
      </c>
    </row>
    <row r="70" spans="1:17" s="113" customFormat="1" ht="33.75" customHeight="1">
      <c r="A70" s="118"/>
      <c r="B70" s="119" t="s">
        <v>247</v>
      </c>
      <c r="C70" s="120">
        <f t="shared" si="2"/>
        <v>19000</v>
      </c>
      <c r="D70" s="122">
        <v>19000</v>
      </c>
      <c r="E70" s="126"/>
      <c r="F70" s="126"/>
      <c r="G70" s="122"/>
      <c r="H70" s="126"/>
      <c r="I70" s="126"/>
      <c r="J70" s="120">
        <f t="shared" si="5"/>
        <v>29093.88</v>
      </c>
      <c r="K70" s="122">
        <v>29093.88</v>
      </c>
      <c r="L70" s="126"/>
      <c r="M70" s="126"/>
      <c r="N70" s="122"/>
      <c r="O70" s="126"/>
      <c r="P70" s="126"/>
      <c r="Q70" s="121">
        <f t="shared" si="3"/>
        <v>1.5312568421052632</v>
      </c>
    </row>
    <row r="71" spans="1:17" s="114" customFormat="1" ht="24" customHeight="1">
      <c r="A71" s="215" t="s">
        <v>173</v>
      </c>
      <c r="B71" s="219" t="s">
        <v>258</v>
      </c>
      <c r="C71" s="217">
        <f>SUM(D71,G71)</f>
        <v>400000</v>
      </c>
      <c r="D71" s="220">
        <f aca="true" t="shared" si="25" ref="D71:I71">SUM(D72:D72)</f>
        <v>0</v>
      </c>
      <c r="E71" s="220">
        <f t="shared" si="25"/>
        <v>0</v>
      </c>
      <c r="F71" s="220">
        <f t="shared" si="25"/>
        <v>0</v>
      </c>
      <c r="G71" s="220">
        <f t="shared" si="25"/>
        <v>400000</v>
      </c>
      <c r="H71" s="220">
        <f t="shared" si="25"/>
        <v>0</v>
      </c>
      <c r="I71" s="220">
        <f t="shared" si="25"/>
        <v>400000</v>
      </c>
      <c r="J71" s="217">
        <f t="shared" si="5"/>
        <v>0</v>
      </c>
      <c r="K71" s="220">
        <f aca="true" t="shared" si="26" ref="K71:P71">SUM(K72:K72)</f>
        <v>0</v>
      </c>
      <c r="L71" s="220">
        <f t="shared" si="26"/>
        <v>0</v>
      </c>
      <c r="M71" s="220">
        <f t="shared" si="26"/>
        <v>0</v>
      </c>
      <c r="N71" s="220">
        <f t="shared" si="26"/>
        <v>0</v>
      </c>
      <c r="O71" s="220">
        <f t="shared" si="26"/>
        <v>0</v>
      </c>
      <c r="P71" s="220">
        <f t="shared" si="26"/>
        <v>0</v>
      </c>
      <c r="Q71" s="218">
        <f t="shared" si="3"/>
        <v>0</v>
      </c>
    </row>
    <row r="72" spans="1:17" s="142" customFormat="1" ht="93" customHeight="1">
      <c r="A72" s="140"/>
      <c r="B72" s="125" t="s">
        <v>246</v>
      </c>
      <c r="C72" s="134">
        <f>SUM(D72,G72)</f>
        <v>400000</v>
      </c>
      <c r="D72" s="126"/>
      <c r="E72" s="126"/>
      <c r="F72" s="126"/>
      <c r="G72" s="126">
        <v>400000</v>
      </c>
      <c r="H72" s="126"/>
      <c r="I72" s="126">
        <v>400000</v>
      </c>
      <c r="J72" s="134">
        <f t="shared" si="5"/>
        <v>0</v>
      </c>
      <c r="K72" s="126"/>
      <c r="L72" s="126"/>
      <c r="M72" s="126"/>
      <c r="N72" s="126">
        <v>0</v>
      </c>
      <c r="O72" s="126"/>
      <c r="P72" s="126">
        <v>0</v>
      </c>
      <c r="Q72" s="141">
        <f>J72/C72</f>
        <v>0</v>
      </c>
    </row>
    <row r="73" spans="1:17" s="146" customFormat="1" ht="19.5" customHeight="1">
      <c r="A73" s="244" t="s">
        <v>8</v>
      </c>
      <c r="B73" s="244"/>
      <c r="C73" s="127">
        <f>SUM(D73,G73)</f>
        <v>33081129.27</v>
      </c>
      <c r="D73" s="127">
        <f aca="true" t="shared" si="27" ref="D73:I73">SUM(D10,D13,D17,D22,D24,D26,D28,D44,D48,D56,D63,D66,D68,D71)</f>
        <v>32245830.87</v>
      </c>
      <c r="E73" s="127">
        <f t="shared" si="27"/>
        <v>3063482.1799999997</v>
      </c>
      <c r="F73" s="127">
        <f t="shared" si="27"/>
        <v>887800.48</v>
      </c>
      <c r="G73" s="127">
        <f t="shared" si="27"/>
        <v>835298.4</v>
      </c>
      <c r="H73" s="127">
        <f t="shared" si="27"/>
        <v>48133.26</v>
      </c>
      <c r="I73" s="127">
        <f t="shared" si="27"/>
        <v>787165.14</v>
      </c>
      <c r="J73" s="128">
        <f t="shared" si="5"/>
        <v>17122596.4</v>
      </c>
      <c r="K73" s="127">
        <f aca="true" t="shared" si="28" ref="K73:P73">SUM(K10,K13,K17,K22,K24,K26,K28,K44,K48,K56,K63,K66,K68,K71)</f>
        <v>17122596.4</v>
      </c>
      <c r="L73" s="127">
        <f t="shared" si="28"/>
        <v>1602124.0299999998</v>
      </c>
      <c r="M73" s="127">
        <f t="shared" si="28"/>
        <v>301084.53</v>
      </c>
      <c r="N73" s="127">
        <f t="shared" si="28"/>
        <v>0</v>
      </c>
      <c r="O73" s="127">
        <f t="shared" si="28"/>
        <v>0</v>
      </c>
      <c r="P73" s="127">
        <f t="shared" si="28"/>
        <v>0</v>
      </c>
      <c r="Q73" s="129">
        <f t="shared" si="3"/>
        <v>0.517594071842276</v>
      </c>
    </row>
    <row r="74" spans="1:17" s="112" customFormat="1" ht="9.75">
      <c r="A74" s="130"/>
      <c r="B74" s="131"/>
      <c r="C74" s="130"/>
      <c r="D74" s="130"/>
      <c r="E74" s="136"/>
      <c r="F74" s="136"/>
      <c r="G74" s="130"/>
      <c r="H74" s="136"/>
      <c r="I74" s="136"/>
      <c r="J74" s="130"/>
      <c r="K74" s="130"/>
      <c r="L74" s="136"/>
      <c r="M74" s="136"/>
      <c r="N74" s="130"/>
      <c r="O74" s="136"/>
      <c r="P74" s="136"/>
      <c r="Q74" s="130"/>
    </row>
    <row r="75" spans="1:17" s="112" customFormat="1" ht="17.25" customHeight="1">
      <c r="A75" s="132" t="s">
        <v>3</v>
      </c>
      <c r="B75" s="131"/>
      <c r="C75" s="130"/>
      <c r="D75" s="130"/>
      <c r="E75" s="136"/>
      <c r="F75" s="136"/>
      <c r="G75" s="130"/>
      <c r="H75" s="136"/>
      <c r="I75" s="136"/>
      <c r="J75" s="130"/>
      <c r="K75" s="130"/>
      <c r="L75" s="136"/>
      <c r="M75" s="136"/>
      <c r="N75" s="130"/>
      <c r="O75" s="136"/>
      <c r="P75" s="136"/>
      <c r="Q75" s="130"/>
    </row>
    <row r="76" spans="1:17" ht="13.5" thickBot="1">
      <c r="A76" s="130"/>
      <c r="B76" s="131"/>
      <c r="C76" s="130"/>
      <c r="D76" s="130"/>
      <c r="E76" s="136"/>
      <c r="F76" s="136"/>
      <c r="G76" s="130"/>
      <c r="H76" s="136"/>
      <c r="I76" s="136"/>
      <c r="J76" s="130"/>
      <c r="K76" s="130"/>
      <c r="L76" s="136"/>
      <c r="M76" s="136"/>
      <c r="N76" s="130"/>
      <c r="O76" s="136"/>
      <c r="P76" s="136"/>
      <c r="Q76" s="130"/>
    </row>
    <row r="77" spans="1:17" ht="13.5" thickBot="1">
      <c r="A77" s="73"/>
      <c r="B77" s="76"/>
      <c r="C77" s="73"/>
      <c r="D77" s="73"/>
      <c r="E77" s="164" t="s">
        <v>280</v>
      </c>
      <c r="F77" s="163" t="s">
        <v>281</v>
      </c>
      <c r="G77" s="73"/>
      <c r="H77" s="137"/>
      <c r="I77" s="137"/>
      <c r="J77" s="73"/>
      <c r="K77" s="73"/>
      <c r="L77" s="137"/>
      <c r="M77" s="137"/>
      <c r="N77" s="73"/>
      <c r="O77" s="137"/>
      <c r="P77" s="137"/>
      <c r="Q77" s="73"/>
    </row>
    <row r="78" spans="1:17" ht="12.75">
      <c r="A78" s="73"/>
      <c r="B78" s="76"/>
      <c r="C78" s="73"/>
      <c r="D78" s="73"/>
      <c r="E78" s="137"/>
      <c r="F78" s="137"/>
      <c r="G78" s="73"/>
      <c r="H78" s="137"/>
      <c r="I78" s="137"/>
      <c r="J78" s="73"/>
      <c r="K78" s="73"/>
      <c r="L78" s="137"/>
      <c r="M78" s="137"/>
      <c r="N78" s="73"/>
      <c r="O78" s="137"/>
      <c r="P78" s="137"/>
      <c r="Q78" s="73"/>
    </row>
    <row r="79" spans="1:17" ht="12.75">
      <c r="A79" s="73"/>
      <c r="B79" s="76"/>
      <c r="C79" s="73"/>
      <c r="D79" s="73"/>
      <c r="E79" s="137"/>
      <c r="F79" s="137"/>
      <c r="G79" s="73"/>
      <c r="H79" s="137"/>
      <c r="I79" s="137"/>
      <c r="J79" s="73"/>
      <c r="K79" s="73"/>
      <c r="L79" s="137"/>
      <c r="M79" s="137"/>
      <c r="N79" s="73"/>
      <c r="O79" s="137"/>
      <c r="P79" s="137"/>
      <c r="Q79" s="73"/>
    </row>
    <row r="80" spans="1:17" ht="12.75">
      <c r="A80" s="73"/>
      <c r="B80" s="76"/>
      <c r="C80" s="73"/>
      <c r="D80" s="73"/>
      <c r="E80" s="137"/>
      <c r="F80" s="137"/>
      <c r="G80" s="73"/>
      <c r="H80" s="137"/>
      <c r="I80" s="137"/>
      <c r="J80" s="73"/>
      <c r="K80" s="73"/>
      <c r="L80" s="137"/>
      <c r="M80" s="137"/>
      <c r="N80" s="73"/>
      <c r="O80" s="137"/>
      <c r="P80" s="137"/>
      <c r="Q80" s="73"/>
    </row>
    <row r="81" spans="1:17" ht="12.75">
      <c r="A81" s="73"/>
      <c r="B81" s="76"/>
      <c r="C81" s="73"/>
      <c r="D81" s="73"/>
      <c r="E81" s="137"/>
      <c r="F81" s="137"/>
      <c r="G81" s="73"/>
      <c r="H81" s="137"/>
      <c r="I81" s="137"/>
      <c r="J81" s="73"/>
      <c r="K81" s="73"/>
      <c r="L81" s="137"/>
      <c r="M81" s="137"/>
      <c r="N81" s="73"/>
      <c r="O81" s="137"/>
      <c r="P81" s="137"/>
      <c r="Q81" s="73"/>
    </row>
    <row r="82" spans="1:17" ht="12.75">
      <c r="A82" s="73"/>
      <c r="B82" s="76"/>
      <c r="C82" s="73"/>
      <c r="D82" s="73"/>
      <c r="E82" s="137"/>
      <c r="F82" s="137"/>
      <c r="G82" s="73"/>
      <c r="H82" s="137"/>
      <c r="I82" s="137"/>
      <c r="J82" s="73"/>
      <c r="K82" s="73"/>
      <c r="L82" s="137"/>
      <c r="M82" s="137"/>
      <c r="N82" s="73"/>
      <c r="O82" s="137"/>
      <c r="P82" s="137"/>
      <c r="Q82" s="73"/>
    </row>
    <row r="83" spans="1:17" ht="12.75">
      <c r="A83" s="73"/>
      <c r="B83" s="76"/>
      <c r="C83" s="73"/>
      <c r="D83" s="73"/>
      <c r="E83" s="137"/>
      <c r="F83" s="137"/>
      <c r="G83" s="73"/>
      <c r="H83" s="137"/>
      <c r="I83" s="137"/>
      <c r="J83" s="73"/>
      <c r="K83" s="73"/>
      <c r="L83" s="137"/>
      <c r="M83" s="137"/>
      <c r="N83" s="73"/>
      <c r="O83" s="137"/>
      <c r="P83" s="137"/>
      <c r="Q83" s="73"/>
    </row>
    <row r="84" spans="1:17" ht="12.75">
      <c r="A84" s="73"/>
      <c r="B84" s="76"/>
      <c r="C84" s="73"/>
      <c r="D84" s="73"/>
      <c r="E84" s="137"/>
      <c r="F84" s="137"/>
      <c r="G84" s="73"/>
      <c r="H84" s="137"/>
      <c r="I84" s="137"/>
      <c r="J84" s="73"/>
      <c r="K84" s="73"/>
      <c r="L84" s="137"/>
      <c r="M84" s="137"/>
      <c r="N84" s="73"/>
      <c r="O84" s="137"/>
      <c r="P84" s="137"/>
      <c r="Q84" s="73"/>
    </row>
    <row r="85" spans="1:17" ht="12.75">
      <c r="A85" s="73"/>
      <c r="B85" s="76"/>
      <c r="C85" s="73"/>
      <c r="D85" s="73"/>
      <c r="E85" s="137"/>
      <c r="F85" s="137"/>
      <c r="G85" s="73"/>
      <c r="H85" s="137"/>
      <c r="I85" s="137"/>
      <c r="J85" s="73"/>
      <c r="K85" s="73"/>
      <c r="L85" s="137"/>
      <c r="M85" s="137"/>
      <c r="N85" s="73"/>
      <c r="O85" s="137"/>
      <c r="P85" s="137"/>
      <c r="Q85" s="73"/>
    </row>
    <row r="86" spans="1:17" ht="12.75">
      <c r="A86" s="73"/>
      <c r="B86" s="76"/>
      <c r="C86" s="73"/>
      <c r="D86" s="73"/>
      <c r="E86" s="137"/>
      <c r="F86" s="137"/>
      <c r="G86" s="73"/>
      <c r="H86" s="137"/>
      <c r="I86" s="137"/>
      <c r="J86" s="73"/>
      <c r="K86" s="73"/>
      <c r="L86" s="137"/>
      <c r="M86" s="137"/>
      <c r="N86" s="73"/>
      <c r="O86" s="137"/>
      <c r="P86" s="137"/>
      <c r="Q86" s="73"/>
    </row>
    <row r="87" spans="1:17" ht="12.75">
      <c r="A87" s="73"/>
      <c r="B87" s="76"/>
      <c r="C87" s="73"/>
      <c r="D87" s="73"/>
      <c r="E87" s="137"/>
      <c r="F87" s="137"/>
      <c r="G87" s="73"/>
      <c r="H87" s="137"/>
      <c r="I87" s="137"/>
      <c r="J87" s="73"/>
      <c r="K87" s="73"/>
      <c r="L87" s="137"/>
      <c r="M87" s="137"/>
      <c r="N87" s="73"/>
      <c r="O87" s="137"/>
      <c r="P87" s="137"/>
      <c r="Q87" s="73"/>
    </row>
    <row r="88" spans="1:17" ht="12.75">
      <c r="A88" s="73"/>
      <c r="B88" s="76"/>
      <c r="C88" s="73"/>
      <c r="D88" s="73"/>
      <c r="E88" s="137"/>
      <c r="F88" s="137"/>
      <c r="G88" s="73"/>
      <c r="H88" s="137"/>
      <c r="I88" s="137"/>
      <c r="J88" s="73"/>
      <c r="K88" s="73"/>
      <c r="L88" s="137"/>
      <c r="M88" s="137"/>
      <c r="N88" s="73"/>
      <c r="O88" s="137"/>
      <c r="P88" s="137"/>
      <c r="Q88" s="73"/>
    </row>
    <row r="89" spans="1:17" ht="12.75">
      <c r="A89" s="73"/>
      <c r="B89" s="76"/>
      <c r="C89" s="73"/>
      <c r="D89" s="73"/>
      <c r="E89" s="137"/>
      <c r="F89" s="137"/>
      <c r="G89" s="73"/>
      <c r="H89" s="137"/>
      <c r="I89" s="137"/>
      <c r="J89" s="73"/>
      <c r="K89" s="73"/>
      <c r="L89" s="137"/>
      <c r="M89" s="137"/>
      <c r="N89" s="73"/>
      <c r="O89" s="137"/>
      <c r="P89" s="137"/>
      <c r="Q89" s="73"/>
    </row>
    <row r="90" spans="1:17" ht="12.75">
      <c r="A90" s="73"/>
      <c r="B90" s="76"/>
      <c r="C90" s="73"/>
      <c r="D90" s="73"/>
      <c r="E90" s="137"/>
      <c r="F90" s="137"/>
      <c r="G90" s="73"/>
      <c r="H90" s="137"/>
      <c r="I90" s="137"/>
      <c r="J90" s="73"/>
      <c r="K90" s="73"/>
      <c r="L90" s="137"/>
      <c r="M90" s="137"/>
      <c r="N90" s="73"/>
      <c r="O90" s="137"/>
      <c r="P90" s="137"/>
      <c r="Q90" s="73"/>
    </row>
    <row r="91" spans="1:17" ht="12.75">
      <c r="A91" s="73"/>
      <c r="B91" s="76"/>
      <c r="C91" s="73"/>
      <c r="D91" s="73"/>
      <c r="E91" s="137"/>
      <c r="F91" s="137"/>
      <c r="G91" s="73"/>
      <c r="H91" s="137"/>
      <c r="I91" s="137"/>
      <c r="J91" s="73"/>
      <c r="K91" s="73"/>
      <c r="L91" s="137"/>
      <c r="M91" s="137"/>
      <c r="N91" s="73"/>
      <c r="O91" s="137"/>
      <c r="P91" s="137"/>
      <c r="Q91" s="73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</sheetData>
  <sheetProtection/>
  <mergeCells count="18">
    <mergeCell ref="A73:B73"/>
    <mergeCell ref="Q5:Q8"/>
    <mergeCell ref="J5:P5"/>
    <mergeCell ref="J6:J8"/>
    <mergeCell ref="K6:P6"/>
    <mergeCell ref="H7:I7"/>
    <mergeCell ref="E7:F7"/>
    <mergeCell ref="G7:G8"/>
    <mergeCell ref="A5:A8"/>
    <mergeCell ref="B5:B8"/>
    <mergeCell ref="K7:K8"/>
    <mergeCell ref="L7:M7"/>
    <mergeCell ref="N7:N8"/>
    <mergeCell ref="O7:P7"/>
    <mergeCell ref="C5:I5"/>
    <mergeCell ref="D6:I6"/>
    <mergeCell ref="C6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J123"/>
  <sheetViews>
    <sheetView zoomScalePageLayoutView="0" workbookViewId="0" topLeftCell="A1">
      <selection activeCell="C94" sqref="C94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24.8515625" style="0" customWidth="1"/>
    <col min="4" max="4" width="15.8515625" style="0" customWidth="1"/>
    <col min="5" max="5" width="14.57421875" style="0" customWidth="1"/>
    <col min="6" max="6" width="13.421875" style="0" customWidth="1"/>
    <col min="7" max="7" width="15.57421875" style="0" customWidth="1"/>
    <col min="8" max="8" width="14.421875" style="0" customWidth="1"/>
    <col min="9" max="9" width="12.28125" style="0" customWidth="1"/>
    <col min="10" max="10" width="8.7109375" style="0" customWidth="1"/>
  </cols>
  <sheetData>
    <row r="1" spans="3:9" ht="12.75">
      <c r="C1" s="10"/>
      <c r="D1" s="4"/>
      <c r="I1" s="4" t="s">
        <v>228</v>
      </c>
    </row>
    <row r="2" spans="3:4" ht="18">
      <c r="C2" s="6" t="s">
        <v>11</v>
      </c>
      <c r="D2" t="s">
        <v>229</v>
      </c>
    </row>
    <row r="3" ht="12.75">
      <c r="C3" t="s">
        <v>12</v>
      </c>
    </row>
    <row r="4" spans="1:10" s="7" customFormat="1" ht="48.75" customHeight="1">
      <c r="A4" s="251" t="s">
        <v>0</v>
      </c>
      <c r="B4" s="251" t="s">
        <v>4</v>
      </c>
      <c r="C4" s="251" t="s">
        <v>6</v>
      </c>
      <c r="D4" s="251" t="s">
        <v>347</v>
      </c>
      <c r="E4" s="251"/>
      <c r="F4" s="251"/>
      <c r="G4" s="251" t="s">
        <v>291</v>
      </c>
      <c r="H4" s="252"/>
      <c r="I4" s="252"/>
      <c r="J4" s="253" t="s">
        <v>230</v>
      </c>
    </row>
    <row r="5" spans="1:10" s="7" customFormat="1" ht="15" customHeight="1">
      <c r="A5" s="251"/>
      <c r="B5" s="251"/>
      <c r="C5" s="251"/>
      <c r="D5" s="253" t="s">
        <v>1</v>
      </c>
      <c r="E5" s="251" t="s">
        <v>77</v>
      </c>
      <c r="F5" s="251"/>
      <c r="G5" s="251" t="s">
        <v>225</v>
      </c>
      <c r="H5" s="251" t="s">
        <v>58</v>
      </c>
      <c r="I5" s="251"/>
      <c r="J5" s="252"/>
    </row>
    <row r="6" spans="1:10" s="7" customFormat="1" ht="40.5" customHeight="1">
      <c r="A6" s="252"/>
      <c r="B6" s="252"/>
      <c r="C6" s="252"/>
      <c r="D6" s="253"/>
      <c r="E6" s="198" t="s">
        <v>2</v>
      </c>
      <c r="F6" s="65" t="s">
        <v>5</v>
      </c>
      <c r="G6" s="252"/>
      <c r="H6" s="198" t="s">
        <v>2</v>
      </c>
      <c r="I6" s="65" t="s">
        <v>5</v>
      </c>
      <c r="J6" s="252"/>
    </row>
    <row r="7" spans="1:10" s="8" customFormat="1" ht="15.75" customHeigh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</row>
    <row r="8" spans="1:10" s="1" customFormat="1" ht="19.5" customHeight="1">
      <c r="A8" s="199" t="s">
        <v>78</v>
      </c>
      <c r="B8" s="199"/>
      <c r="C8" s="200" t="s">
        <v>79</v>
      </c>
      <c r="D8" s="91">
        <f>SUM(E8:F8)</f>
        <v>227511.12</v>
      </c>
      <c r="E8" s="91">
        <f>SUM(E9:E11)</f>
        <v>107511.12</v>
      </c>
      <c r="F8" s="91">
        <f>SUM(F9:F11)</f>
        <v>120000</v>
      </c>
      <c r="G8" s="91">
        <f>SUM(H8:I8)</f>
        <v>168996.76</v>
      </c>
      <c r="H8" s="91">
        <f>SUM(H9:H11)</f>
        <v>100772.90000000001</v>
      </c>
      <c r="I8" s="91">
        <f>SUM(I9:I11)</f>
        <v>68223.86</v>
      </c>
      <c r="J8" s="201">
        <f>G8/D8</f>
        <v>0.7428065933656343</v>
      </c>
    </row>
    <row r="9" spans="1:10" s="4" customFormat="1" ht="35.25" customHeight="1">
      <c r="A9" s="202"/>
      <c r="B9" s="167" t="s">
        <v>178</v>
      </c>
      <c r="C9" s="168" t="s">
        <v>179</v>
      </c>
      <c r="D9" s="68">
        <v>125668</v>
      </c>
      <c r="E9" s="68">
        <v>5668</v>
      </c>
      <c r="F9" s="169">
        <v>120000</v>
      </c>
      <c r="G9" s="68">
        <v>73891.67</v>
      </c>
      <c r="H9" s="68">
        <v>5667.81</v>
      </c>
      <c r="I9" s="169">
        <v>68223.86</v>
      </c>
      <c r="J9" s="70">
        <f aca="true" t="shared" si="0" ref="J9:J77">G9/D9</f>
        <v>0.587991135372569</v>
      </c>
    </row>
    <row r="10" spans="1:10" s="4" customFormat="1" ht="25.5" customHeight="1">
      <c r="A10" s="202"/>
      <c r="B10" s="202" t="s">
        <v>113</v>
      </c>
      <c r="C10" s="168" t="s">
        <v>114</v>
      </c>
      <c r="D10" s="68">
        <f>SUM(E10:F10)</f>
        <v>15000</v>
      </c>
      <c r="E10" s="68">
        <v>15000</v>
      </c>
      <c r="F10" s="68"/>
      <c r="G10" s="68">
        <v>8263.18</v>
      </c>
      <c r="H10" s="68">
        <v>8263.18</v>
      </c>
      <c r="I10" s="68"/>
      <c r="J10" s="70">
        <f t="shared" si="0"/>
        <v>0.5508786666666667</v>
      </c>
    </row>
    <row r="11" spans="1:10" s="4" customFormat="1" ht="25.5" customHeight="1">
      <c r="A11" s="202"/>
      <c r="B11" s="202" t="s">
        <v>231</v>
      </c>
      <c r="C11" s="168" t="s">
        <v>161</v>
      </c>
      <c r="D11" s="68">
        <v>86843.12</v>
      </c>
      <c r="E11" s="68">
        <v>86843.12</v>
      </c>
      <c r="F11" s="68"/>
      <c r="G11" s="68">
        <v>86841.91</v>
      </c>
      <c r="H11" s="68">
        <v>86841.91</v>
      </c>
      <c r="I11" s="68"/>
      <c r="J11" s="70">
        <f t="shared" si="0"/>
        <v>0.9999860668294738</v>
      </c>
    </row>
    <row r="12" spans="1:10" s="1" customFormat="1" ht="24.75" customHeight="1">
      <c r="A12" s="199">
        <v>150</v>
      </c>
      <c r="B12" s="199"/>
      <c r="C12" s="200" t="s">
        <v>175</v>
      </c>
      <c r="D12" s="91">
        <f>SUM(E12:F12)</f>
        <v>6816</v>
      </c>
      <c r="E12" s="91">
        <f>SUM(E13)</f>
        <v>0</v>
      </c>
      <c r="F12" s="91">
        <f>SUM(F13)</f>
        <v>6816</v>
      </c>
      <c r="G12" s="91">
        <f>SUM(H12:I12)</f>
        <v>6813.93</v>
      </c>
      <c r="H12" s="183">
        <f>SUM(H13)</f>
        <v>0</v>
      </c>
      <c r="I12" s="183">
        <f>SUM(I13)</f>
        <v>6813.93</v>
      </c>
      <c r="J12" s="201">
        <f t="shared" si="0"/>
        <v>0.9996963028169015</v>
      </c>
    </row>
    <row r="13" spans="1:10" s="4" customFormat="1" ht="19.5" customHeight="1">
      <c r="A13" s="202"/>
      <c r="B13" s="202" t="s">
        <v>176</v>
      </c>
      <c r="C13" s="168" t="s">
        <v>177</v>
      </c>
      <c r="D13" s="68">
        <v>6816</v>
      </c>
      <c r="E13" s="68"/>
      <c r="F13" s="77">
        <v>6816</v>
      </c>
      <c r="G13" s="68">
        <v>6813.93</v>
      </c>
      <c r="H13" s="86"/>
      <c r="I13" s="77">
        <v>6813.93</v>
      </c>
      <c r="J13" s="70">
        <f t="shared" si="0"/>
        <v>0.9996963028169015</v>
      </c>
    </row>
    <row r="14" spans="1:10" s="4" customFormat="1" ht="40.5" customHeight="1">
      <c r="A14" s="199" t="s">
        <v>348</v>
      </c>
      <c r="B14" s="202"/>
      <c r="C14" s="200" t="s">
        <v>349</v>
      </c>
      <c r="D14" s="91">
        <f>SUM(E14:F14)</f>
        <v>17000</v>
      </c>
      <c r="E14" s="91">
        <f>SUM(E15)</f>
        <v>0</v>
      </c>
      <c r="F14" s="203">
        <f>SUM(F15)</f>
        <v>17000</v>
      </c>
      <c r="G14" s="91">
        <f>SUM(H14:I14)</f>
        <v>16790</v>
      </c>
      <c r="H14" s="183">
        <f>SUM(H15)</f>
        <v>0</v>
      </c>
      <c r="I14" s="203">
        <f>SUM(I15)</f>
        <v>16790</v>
      </c>
      <c r="J14" s="201">
        <f t="shared" si="0"/>
        <v>0.9876470588235294</v>
      </c>
    </row>
    <row r="15" spans="1:10" s="4" customFormat="1" ht="19.5" customHeight="1">
      <c r="A15" s="202"/>
      <c r="B15" s="202" t="s">
        <v>350</v>
      </c>
      <c r="C15" s="168" t="s">
        <v>351</v>
      </c>
      <c r="D15" s="68">
        <v>17000</v>
      </c>
      <c r="E15" s="68"/>
      <c r="F15" s="77">
        <v>17000</v>
      </c>
      <c r="G15" s="68">
        <v>16790</v>
      </c>
      <c r="H15" s="86"/>
      <c r="I15" s="77">
        <v>16790</v>
      </c>
      <c r="J15" s="70">
        <f>G15/D15</f>
        <v>0.9876470588235294</v>
      </c>
    </row>
    <row r="16" spans="1:10" s="1" customFormat="1" ht="25.5" customHeight="1">
      <c r="A16" s="199" t="s">
        <v>115</v>
      </c>
      <c r="B16" s="199"/>
      <c r="C16" s="200" t="s">
        <v>116</v>
      </c>
      <c r="D16" s="91">
        <f>SUM(E16:F16)</f>
        <v>3927000</v>
      </c>
      <c r="E16" s="91">
        <f>SUM(E17:E19)</f>
        <v>2135000</v>
      </c>
      <c r="F16" s="91">
        <f>SUM(F17:F19)</f>
        <v>1792000</v>
      </c>
      <c r="G16" s="91">
        <f>SUM(H16:I16)</f>
        <v>939012.77</v>
      </c>
      <c r="H16" s="91">
        <f>SUM(H17:H19)</f>
        <v>929016.77</v>
      </c>
      <c r="I16" s="91">
        <f>SUM(I17:I19)</f>
        <v>9996</v>
      </c>
      <c r="J16" s="201">
        <f t="shared" si="0"/>
        <v>0.2391170791953145</v>
      </c>
    </row>
    <row r="17" spans="1:10" s="4" customFormat="1" ht="21.75" customHeight="1">
      <c r="A17" s="202"/>
      <c r="B17" s="202" t="s">
        <v>117</v>
      </c>
      <c r="C17" s="168" t="s">
        <v>118</v>
      </c>
      <c r="D17" s="68">
        <v>500000</v>
      </c>
      <c r="E17" s="68">
        <v>500000</v>
      </c>
      <c r="F17" s="68"/>
      <c r="G17" s="68">
        <v>213249</v>
      </c>
      <c r="H17" s="68">
        <v>213249</v>
      </c>
      <c r="I17" s="68"/>
      <c r="J17" s="70">
        <f t="shared" si="0"/>
        <v>0.426498</v>
      </c>
    </row>
    <row r="18" spans="1:10" s="4" customFormat="1" ht="27" customHeight="1">
      <c r="A18" s="202"/>
      <c r="B18" s="202" t="s">
        <v>119</v>
      </c>
      <c r="C18" s="168" t="s">
        <v>120</v>
      </c>
      <c r="D18" s="68">
        <v>3377000</v>
      </c>
      <c r="E18" s="68">
        <v>1585000</v>
      </c>
      <c r="F18" s="77">
        <v>1792000</v>
      </c>
      <c r="G18" s="68">
        <v>725763.77</v>
      </c>
      <c r="H18" s="86">
        <v>715767.77</v>
      </c>
      <c r="I18" s="77">
        <v>9996</v>
      </c>
      <c r="J18" s="70">
        <f t="shared" si="0"/>
        <v>0.21491376073437962</v>
      </c>
    </row>
    <row r="19" spans="1:10" s="4" customFormat="1" ht="27" customHeight="1">
      <c r="A19" s="202"/>
      <c r="B19" s="202" t="s">
        <v>352</v>
      </c>
      <c r="C19" s="168" t="s">
        <v>161</v>
      </c>
      <c r="D19" s="68">
        <v>50000</v>
      </c>
      <c r="E19" s="68">
        <v>50000</v>
      </c>
      <c r="F19" s="77"/>
      <c r="G19" s="68">
        <v>0</v>
      </c>
      <c r="H19" s="86">
        <v>0</v>
      </c>
      <c r="I19" s="77"/>
      <c r="J19" s="70">
        <f t="shared" si="0"/>
        <v>0</v>
      </c>
    </row>
    <row r="20" spans="1:10" s="47" customFormat="1" ht="18.75" customHeight="1">
      <c r="A20" s="199" t="s">
        <v>81</v>
      </c>
      <c r="B20" s="199"/>
      <c r="C20" s="200" t="s">
        <v>82</v>
      </c>
      <c r="D20" s="91">
        <f>SUM(E20:F20)</f>
        <v>70000</v>
      </c>
      <c r="E20" s="91">
        <f>SUM(E21)</f>
        <v>70000</v>
      </c>
      <c r="F20" s="91">
        <f>SUM(F21)</f>
        <v>0</v>
      </c>
      <c r="G20" s="91">
        <f>SUM(H20:I20)</f>
        <v>9878.79</v>
      </c>
      <c r="H20" s="91">
        <f>SUM(H21)</f>
        <v>9878.79</v>
      </c>
      <c r="I20" s="91">
        <f>SUM(I21)</f>
        <v>0</v>
      </c>
      <c r="J20" s="201">
        <f t="shared" si="0"/>
        <v>0.14112557142857143</v>
      </c>
    </row>
    <row r="21" spans="1:10" s="4" customFormat="1" ht="30.75" customHeight="1">
      <c r="A21" s="202"/>
      <c r="B21" s="202" t="s">
        <v>121</v>
      </c>
      <c r="C21" s="168" t="s">
        <v>122</v>
      </c>
      <c r="D21" s="68">
        <v>70000</v>
      </c>
      <c r="E21" s="68">
        <v>70000</v>
      </c>
      <c r="F21" s="68"/>
      <c r="G21" s="68">
        <v>9878.79</v>
      </c>
      <c r="H21" s="68">
        <v>9878.79</v>
      </c>
      <c r="I21" s="68"/>
      <c r="J21" s="70">
        <f t="shared" si="0"/>
        <v>0.14112557142857143</v>
      </c>
    </row>
    <row r="22" spans="1:10" s="47" customFormat="1" ht="22.5" customHeight="1">
      <c r="A22" s="199" t="s">
        <v>123</v>
      </c>
      <c r="B22" s="199"/>
      <c r="C22" s="200" t="s">
        <v>124</v>
      </c>
      <c r="D22" s="91">
        <f>SUM(E22:F22)</f>
        <v>210000</v>
      </c>
      <c r="E22" s="91">
        <f>SUM(E23:E24)</f>
        <v>210000</v>
      </c>
      <c r="F22" s="91">
        <f>SUM(F23:F24)</f>
        <v>0</v>
      </c>
      <c r="G22" s="91">
        <f>SUM(H22:I22)</f>
        <v>138606.25</v>
      </c>
      <c r="H22" s="91">
        <f>SUM(H23:H24)</f>
        <v>138606.25</v>
      </c>
      <c r="I22" s="91">
        <f>SUM(I23:I24)</f>
        <v>0</v>
      </c>
      <c r="J22" s="201">
        <f t="shared" si="0"/>
        <v>0.6600297619047619</v>
      </c>
    </row>
    <row r="23" spans="1:10" s="4" customFormat="1" ht="27.75" customHeight="1">
      <c r="A23" s="202"/>
      <c r="B23" s="202" t="s">
        <v>125</v>
      </c>
      <c r="C23" s="168" t="s">
        <v>126</v>
      </c>
      <c r="D23" s="68">
        <v>170000</v>
      </c>
      <c r="E23" s="68">
        <v>170000</v>
      </c>
      <c r="F23" s="68"/>
      <c r="G23" s="68">
        <v>138606.25</v>
      </c>
      <c r="H23" s="68">
        <v>138606.25</v>
      </c>
      <c r="I23" s="68"/>
      <c r="J23" s="70">
        <f t="shared" si="0"/>
        <v>0.8153308823529412</v>
      </c>
    </row>
    <row r="24" spans="1:10" s="4" customFormat="1" ht="37.5" customHeight="1">
      <c r="A24" s="202"/>
      <c r="B24" s="106">
        <v>71014</v>
      </c>
      <c r="C24" s="204" t="s">
        <v>127</v>
      </c>
      <c r="D24" s="68">
        <v>40000</v>
      </c>
      <c r="E24" s="68">
        <v>40000</v>
      </c>
      <c r="F24" s="68"/>
      <c r="G24" s="68">
        <v>0</v>
      </c>
      <c r="H24" s="68">
        <v>0</v>
      </c>
      <c r="I24" s="68"/>
      <c r="J24" s="70">
        <f t="shared" si="0"/>
        <v>0</v>
      </c>
    </row>
    <row r="25" spans="1:10" s="47" customFormat="1" ht="25.5" customHeight="1">
      <c r="A25" s="199" t="s">
        <v>83</v>
      </c>
      <c r="B25" s="104"/>
      <c r="C25" s="205" t="s">
        <v>84</v>
      </c>
      <c r="D25" s="91">
        <f>SUM(E25:F25)</f>
        <v>4165515</v>
      </c>
      <c r="E25" s="91">
        <f>SUM(E26:E30)</f>
        <v>4125935</v>
      </c>
      <c r="F25" s="203">
        <f>SUM(F26:F30)</f>
        <v>39580</v>
      </c>
      <c r="G25" s="91">
        <f>SUM(H25:I25)</f>
        <v>2076916.8800000001</v>
      </c>
      <c r="H25" s="91">
        <f>SUM(H26:H30)</f>
        <v>2076916.8800000001</v>
      </c>
      <c r="I25" s="91">
        <f>SUM(I26:I30)</f>
        <v>0</v>
      </c>
      <c r="J25" s="201">
        <f t="shared" si="0"/>
        <v>0.49859786364951275</v>
      </c>
    </row>
    <row r="26" spans="1:10" s="4" customFormat="1" ht="25.5" customHeight="1">
      <c r="A26" s="202"/>
      <c r="B26" s="106">
        <v>75011</v>
      </c>
      <c r="C26" s="204" t="s">
        <v>183</v>
      </c>
      <c r="D26" s="68">
        <v>67733</v>
      </c>
      <c r="E26" s="68">
        <v>67733</v>
      </c>
      <c r="F26" s="68"/>
      <c r="G26" s="68">
        <v>36470</v>
      </c>
      <c r="H26" s="68">
        <v>36470</v>
      </c>
      <c r="I26" s="68"/>
      <c r="J26" s="70">
        <f t="shared" si="0"/>
        <v>0.5384376891618561</v>
      </c>
    </row>
    <row r="27" spans="1:10" s="4" customFormat="1" ht="23.25" customHeight="1">
      <c r="A27" s="202"/>
      <c r="B27" s="106">
        <v>75022</v>
      </c>
      <c r="C27" s="204" t="s">
        <v>128</v>
      </c>
      <c r="D27" s="68">
        <v>290000</v>
      </c>
      <c r="E27" s="68">
        <v>290000</v>
      </c>
      <c r="F27" s="68"/>
      <c r="G27" s="68">
        <v>112511.57</v>
      </c>
      <c r="H27" s="68">
        <v>112511.57</v>
      </c>
      <c r="I27" s="68"/>
      <c r="J27" s="70">
        <f t="shared" si="0"/>
        <v>0.38797093103448277</v>
      </c>
    </row>
    <row r="28" spans="1:10" s="4" customFormat="1" ht="19.5" customHeight="1">
      <c r="A28" s="202"/>
      <c r="B28" s="106">
        <v>75023</v>
      </c>
      <c r="C28" s="204" t="s">
        <v>129</v>
      </c>
      <c r="D28" s="68">
        <v>3666570</v>
      </c>
      <c r="E28" s="68">
        <v>3639570</v>
      </c>
      <c r="F28" s="77">
        <v>27000</v>
      </c>
      <c r="G28" s="68">
        <v>1866619.72</v>
      </c>
      <c r="H28" s="68">
        <v>1866619.72</v>
      </c>
      <c r="I28" s="77">
        <v>0</v>
      </c>
      <c r="J28" s="70">
        <f t="shared" si="0"/>
        <v>0.509091526958438</v>
      </c>
    </row>
    <row r="29" spans="1:10" s="4" customFormat="1" ht="27.75" customHeight="1">
      <c r="A29" s="202"/>
      <c r="B29" s="106">
        <v>75075</v>
      </c>
      <c r="C29" s="204" t="s">
        <v>130</v>
      </c>
      <c r="D29" s="68">
        <v>128632</v>
      </c>
      <c r="E29" s="68">
        <v>128632</v>
      </c>
      <c r="F29" s="68"/>
      <c r="G29" s="68">
        <v>61315.59</v>
      </c>
      <c r="H29" s="68">
        <v>61315.59</v>
      </c>
      <c r="I29" s="68"/>
      <c r="J29" s="70">
        <f t="shared" si="0"/>
        <v>0.47667446669569</v>
      </c>
    </row>
    <row r="30" spans="1:10" s="4" customFormat="1" ht="25.5" customHeight="1">
      <c r="A30" s="202"/>
      <c r="B30" s="202" t="s">
        <v>181</v>
      </c>
      <c r="C30" s="168" t="s">
        <v>161</v>
      </c>
      <c r="D30" s="68">
        <v>12580</v>
      </c>
      <c r="E30" s="68"/>
      <c r="F30" s="77">
        <v>12580</v>
      </c>
      <c r="G30" s="68">
        <f>SUM(H30:I30)</f>
        <v>0</v>
      </c>
      <c r="H30" s="68"/>
      <c r="I30" s="77">
        <v>0</v>
      </c>
      <c r="J30" s="70">
        <f t="shared" si="0"/>
        <v>0</v>
      </c>
    </row>
    <row r="31" spans="1:10" s="47" customFormat="1" ht="47.25" customHeight="1">
      <c r="A31" s="199" t="s">
        <v>86</v>
      </c>
      <c r="B31" s="104"/>
      <c r="C31" s="205" t="s">
        <v>87</v>
      </c>
      <c r="D31" s="91">
        <f>SUM(E31:F31)</f>
        <v>21068</v>
      </c>
      <c r="E31" s="91">
        <f>SUM(E32:E33)</f>
        <v>21068</v>
      </c>
      <c r="F31" s="91">
        <f>SUM(F32:F33)</f>
        <v>0</v>
      </c>
      <c r="G31" s="91">
        <f>SUM(H31:I31)</f>
        <v>16376.07</v>
      </c>
      <c r="H31" s="91">
        <f>SUM(H32:H33)</f>
        <v>16376.07</v>
      </c>
      <c r="I31" s="91">
        <f>SUM(I32:I33)</f>
        <v>0</v>
      </c>
      <c r="J31" s="201">
        <f t="shared" si="0"/>
        <v>0.7772958989937345</v>
      </c>
    </row>
    <row r="32" spans="1:10" s="4" customFormat="1" ht="46.5" customHeight="1">
      <c r="A32" s="202"/>
      <c r="B32" s="106">
        <v>75101</v>
      </c>
      <c r="C32" s="204" t="s">
        <v>131</v>
      </c>
      <c r="D32" s="68">
        <v>1660</v>
      </c>
      <c r="E32" s="68">
        <v>1660</v>
      </c>
      <c r="F32" s="68"/>
      <c r="G32" s="68">
        <v>0</v>
      </c>
      <c r="H32" s="68">
        <v>0</v>
      </c>
      <c r="I32" s="68"/>
      <c r="J32" s="70">
        <f t="shared" si="0"/>
        <v>0</v>
      </c>
    </row>
    <row r="33" spans="1:10" s="4" customFormat="1" ht="27" customHeight="1">
      <c r="A33" s="202"/>
      <c r="B33" s="106">
        <v>75113</v>
      </c>
      <c r="C33" s="204" t="s">
        <v>287</v>
      </c>
      <c r="D33" s="68">
        <v>19408</v>
      </c>
      <c r="E33" s="68">
        <v>19408</v>
      </c>
      <c r="F33" s="68"/>
      <c r="G33" s="68">
        <v>16376.07</v>
      </c>
      <c r="H33" s="68">
        <v>16376.07</v>
      </c>
      <c r="I33" s="68"/>
      <c r="J33" s="70">
        <f t="shared" si="0"/>
        <v>0.8437793693322341</v>
      </c>
    </row>
    <row r="34" spans="1:10" s="4" customFormat="1" ht="22.5" customHeight="1">
      <c r="A34" s="199" t="s">
        <v>276</v>
      </c>
      <c r="B34" s="104"/>
      <c r="C34" s="205" t="s">
        <v>353</v>
      </c>
      <c r="D34" s="91">
        <f>SUM(E34:F34)</f>
        <v>500</v>
      </c>
      <c r="E34" s="91">
        <f>E35</f>
        <v>500</v>
      </c>
      <c r="F34" s="91">
        <v>0</v>
      </c>
      <c r="G34" s="91">
        <f>G35</f>
        <v>0</v>
      </c>
      <c r="H34" s="91">
        <f>H35</f>
        <v>0</v>
      </c>
      <c r="I34" s="91">
        <v>0</v>
      </c>
      <c r="J34" s="201">
        <f>G34/D34</f>
        <v>0</v>
      </c>
    </row>
    <row r="35" spans="1:10" s="4" customFormat="1" ht="24.75" customHeight="1">
      <c r="A35" s="202"/>
      <c r="B35" s="106">
        <v>75212</v>
      </c>
      <c r="C35" s="204" t="s">
        <v>288</v>
      </c>
      <c r="D35" s="68">
        <v>500</v>
      </c>
      <c r="E35" s="68">
        <v>500</v>
      </c>
      <c r="F35" s="68"/>
      <c r="G35" s="68">
        <v>0</v>
      </c>
      <c r="H35" s="68">
        <v>0</v>
      </c>
      <c r="I35" s="68"/>
      <c r="J35" s="70">
        <f>G35/D35</f>
        <v>0</v>
      </c>
    </row>
    <row r="36" spans="1:10" s="47" customFormat="1" ht="42" customHeight="1">
      <c r="A36" s="199" t="s">
        <v>88</v>
      </c>
      <c r="B36" s="104"/>
      <c r="C36" s="205" t="s">
        <v>89</v>
      </c>
      <c r="D36" s="91">
        <f>SUM(E36:F36)</f>
        <v>438300</v>
      </c>
      <c r="E36" s="91">
        <f>SUM(E37:E39)</f>
        <v>277800</v>
      </c>
      <c r="F36" s="91">
        <f>SUM(F37:F39)</f>
        <v>160500</v>
      </c>
      <c r="G36" s="91">
        <f>SUM(H36:I36)</f>
        <v>132408.68</v>
      </c>
      <c r="H36" s="91">
        <f>SUM(H37:H39)</f>
        <v>120408.68</v>
      </c>
      <c r="I36" s="91">
        <f>SUM(I37:I39)</f>
        <v>12000</v>
      </c>
      <c r="J36" s="201">
        <f t="shared" si="0"/>
        <v>0.30209600730093544</v>
      </c>
    </row>
    <row r="37" spans="1:10" s="4" customFormat="1" ht="30.75" customHeight="1">
      <c r="A37" s="202"/>
      <c r="B37" s="106">
        <v>75404</v>
      </c>
      <c r="C37" s="204" t="s">
        <v>248</v>
      </c>
      <c r="D37" s="68">
        <v>128000</v>
      </c>
      <c r="E37" s="68">
        <v>15000</v>
      </c>
      <c r="F37" s="77">
        <v>113000</v>
      </c>
      <c r="G37" s="68">
        <v>0</v>
      </c>
      <c r="H37" s="68">
        <v>0</v>
      </c>
      <c r="I37" s="77"/>
      <c r="J37" s="70">
        <f t="shared" si="0"/>
        <v>0</v>
      </c>
    </row>
    <row r="38" spans="1:10" s="4" customFormat="1" ht="29.25" customHeight="1">
      <c r="A38" s="202"/>
      <c r="B38" s="106">
        <v>75412</v>
      </c>
      <c r="C38" s="204" t="s">
        <v>132</v>
      </c>
      <c r="D38" s="68">
        <v>309900</v>
      </c>
      <c r="E38" s="68">
        <v>262400</v>
      </c>
      <c r="F38" s="77">
        <v>47500</v>
      </c>
      <c r="G38" s="68">
        <v>132408.68</v>
      </c>
      <c r="H38" s="68">
        <v>120408.68</v>
      </c>
      <c r="I38" s="77">
        <v>12000</v>
      </c>
      <c r="J38" s="70">
        <f t="shared" si="0"/>
        <v>0.42726260083898027</v>
      </c>
    </row>
    <row r="39" spans="1:10" s="4" customFormat="1" ht="29.25" customHeight="1">
      <c r="A39" s="202"/>
      <c r="B39" s="106">
        <v>75414</v>
      </c>
      <c r="C39" s="204" t="s">
        <v>241</v>
      </c>
      <c r="D39" s="68">
        <v>400</v>
      </c>
      <c r="E39" s="68">
        <v>400</v>
      </c>
      <c r="F39" s="77"/>
      <c r="G39" s="68">
        <v>0</v>
      </c>
      <c r="H39" s="68">
        <v>0</v>
      </c>
      <c r="I39" s="77"/>
      <c r="J39" s="70">
        <f t="shared" si="0"/>
        <v>0</v>
      </c>
    </row>
    <row r="40" spans="1:10" s="47" customFormat="1" ht="19.5" customHeight="1">
      <c r="A40" s="199" t="s">
        <v>134</v>
      </c>
      <c r="B40" s="104"/>
      <c r="C40" s="205" t="s">
        <v>135</v>
      </c>
      <c r="D40" s="91">
        <f>SUM(E40:F40)</f>
        <v>485000</v>
      </c>
      <c r="E40" s="91">
        <f>SUM(E41)</f>
        <v>485000</v>
      </c>
      <c r="F40" s="91">
        <f>SUM(F41)</f>
        <v>0</v>
      </c>
      <c r="G40" s="91">
        <f>SUM(H40:I40)</f>
        <v>109261.42</v>
      </c>
      <c r="H40" s="91">
        <f>SUM(H41)</f>
        <v>109261.42</v>
      </c>
      <c r="I40" s="91">
        <f>SUM(I41)</f>
        <v>0</v>
      </c>
      <c r="J40" s="201">
        <f t="shared" si="0"/>
        <v>0.22528127835051545</v>
      </c>
    </row>
    <row r="41" spans="1:10" s="4" customFormat="1" ht="61.5" customHeight="1">
      <c r="A41" s="202"/>
      <c r="B41" s="106">
        <v>75702</v>
      </c>
      <c r="C41" s="204" t="s">
        <v>136</v>
      </c>
      <c r="D41" s="68">
        <v>485000</v>
      </c>
      <c r="E41" s="68">
        <v>485000</v>
      </c>
      <c r="F41" s="68"/>
      <c r="G41" s="68">
        <v>109261.42</v>
      </c>
      <c r="H41" s="68">
        <v>109261.42</v>
      </c>
      <c r="I41" s="68"/>
      <c r="J41" s="70">
        <f t="shared" si="0"/>
        <v>0.22528127835051545</v>
      </c>
    </row>
    <row r="42" spans="1:10" s="47" customFormat="1" ht="29.25" customHeight="1">
      <c r="A42" s="206" t="s">
        <v>104</v>
      </c>
      <c r="B42" s="207"/>
      <c r="C42" s="208" t="s">
        <v>105</v>
      </c>
      <c r="D42" s="91">
        <f>SUM(E42:F42)</f>
        <v>162000</v>
      </c>
      <c r="E42" s="91">
        <f>SUM(E43:E44)</f>
        <v>162000</v>
      </c>
      <c r="F42" s="91">
        <f>SUM(F43:F44)</f>
        <v>0</v>
      </c>
      <c r="G42" s="91">
        <f>SUM(H42:I42)</f>
        <v>13092.68</v>
      </c>
      <c r="H42" s="91">
        <f>SUM(H43:H44)</f>
        <v>13092.68</v>
      </c>
      <c r="I42" s="91">
        <f>SUM(I43:I44)</f>
        <v>0</v>
      </c>
      <c r="J42" s="201">
        <f t="shared" si="0"/>
        <v>0.08081901234567901</v>
      </c>
    </row>
    <row r="43" spans="1:10" s="4" customFormat="1" ht="19.5" customHeight="1">
      <c r="A43" s="202"/>
      <c r="B43" s="106">
        <v>75814</v>
      </c>
      <c r="C43" s="204" t="s">
        <v>137</v>
      </c>
      <c r="D43" s="68">
        <v>22000</v>
      </c>
      <c r="E43" s="68">
        <v>22000</v>
      </c>
      <c r="F43" s="68"/>
      <c r="G43" s="68">
        <v>13092.68</v>
      </c>
      <c r="H43" s="68">
        <v>13092.68</v>
      </c>
      <c r="I43" s="68"/>
      <c r="J43" s="70">
        <f t="shared" si="0"/>
        <v>0.5951218181818182</v>
      </c>
    </row>
    <row r="44" spans="1:10" s="78" customFormat="1" ht="27" customHeight="1">
      <c r="A44" s="209"/>
      <c r="B44" s="157">
        <v>75818</v>
      </c>
      <c r="C44" s="210" t="s">
        <v>138</v>
      </c>
      <c r="D44" s="68">
        <v>140000</v>
      </c>
      <c r="E44" s="68">
        <v>140000</v>
      </c>
      <c r="F44" s="211"/>
      <c r="G44" s="68">
        <v>0</v>
      </c>
      <c r="H44" s="211">
        <v>0</v>
      </c>
      <c r="I44" s="211"/>
      <c r="J44" s="70">
        <f t="shared" si="0"/>
        <v>0</v>
      </c>
    </row>
    <row r="45" spans="1:10" s="1" customFormat="1" ht="38.25" customHeight="1">
      <c r="A45" s="199" t="s">
        <v>139</v>
      </c>
      <c r="B45" s="104"/>
      <c r="C45" s="205" t="s">
        <v>140</v>
      </c>
      <c r="D45" s="91">
        <f>SUM(E45:F45)</f>
        <v>16169680.250000002</v>
      </c>
      <c r="E45" s="91">
        <f>SUM(E46:E54)</f>
        <v>14892791.850000001</v>
      </c>
      <c r="F45" s="91">
        <f>SUM(F46:F54)</f>
        <v>1276888.4</v>
      </c>
      <c r="G45" s="91">
        <f>SUM(H45:I45)</f>
        <v>6845437.260000001</v>
      </c>
      <c r="H45" s="91">
        <f>SUM(H46:H54)</f>
        <v>6827332.260000001</v>
      </c>
      <c r="I45" s="91">
        <f>SUM(I46:I54)</f>
        <v>18105</v>
      </c>
      <c r="J45" s="201">
        <f t="shared" si="0"/>
        <v>0.42335019333483725</v>
      </c>
    </row>
    <row r="46" spans="1:10" s="4" customFormat="1" ht="28.5" customHeight="1">
      <c r="A46" s="202"/>
      <c r="B46" s="106">
        <v>80101</v>
      </c>
      <c r="C46" s="204" t="s">
        <v>141</v>
      </c>
      <c r="D46" s="68">
        <v>8257021.21</v>
      </c>
      <c r="E46" s="68">
        <v>7757021.21</v>
      </c>
      <c r="F46" s="77">
        <v>500000</v>
      </c>
      <c r="G46" s="68">
        <f>SUM(H46:I46)</f>
        <v>3736239.89</v>
      </c>
      <c r="H46" s="68">
        <v>3722697.89</v>
      </c>
      <c r="I46" s="77">
        <v>13542</v>
      </c>
      <c r="J46" s="70">
        <f t="shared" si="0"/>
        <v>0.45249246610570354</v>
      </c>
    </row>
    <row r="47" spans="1:10" s="4" customFormat="1" ht="45.75" customHeight="1">
      <c r="A47" s="202"/>
      <c r="B47" s="106">
        <v>80103</v>
      </c>
      <c r="C47" s="204" t="s">
        <v>142</v>
      </c>
      <c r="D47" s="68">
        <v>958209</v>
      </c>
      <c r="E47" s="68">
        <v>958209</v>
      </c>
      <c r="F47" s="68"/>
      <c r="G47" s="68">
        <v>345877.26</v>
      </c>
      <c r="H47" s="68">
        <v>345877.26</v>
      </c>
      <c r="I47" s="68"/>
      <c r="J47" s="70">
        <f t="shared" si="0"/>
        <v>0.36096223266531624</v>
      </c>
    </row>
    <row r="48" spans="1:10" s="4" customFormat="1" ht="25.5" customHeight="1">
      <c r="A48" s="202"/>
      <c r="B48" s="106">
        <v>80104</v>
      </c>
      <c r="C48" s="204" t="s">
        <v>143</v>
      </c>
      <c r="D48" s="68">
        <v>850000</v>
      </c>
      <c r="E48" s="68">
        <v>850000</v>
      </c>
      <c r="F48" s="68"/>
      <c r="G48" s="68">
        <v>314610.37</v>
      </c>
      <c r="H48" s="68">
        <v>314610.37</v>
      </c>
      <c r="I48" s="68"/>
      <c r="J48" s="70">
        <f t="shared" si="0"/>
        <v>0.3701298470588235</v>
      </c>
    </row>
    <row r="49" spans="1:10" s="4" customFormat="1" ht="25.5" customHeight="1">
      <c r="A49" s="202"/>
      <c r="B49" s="106">
        <v>80110</v>
      </c>
      <c r="C49" s="204" t="s">
        <v>144</v>
      </c>
      <c r="D49" s="68">
        <v>3266855</v>
      </c>
      <c r="E49" s="68">
        <v>2810855</v>
      </c>
      <c r="F49" s="68">
        <v>456000</v>
      </c>
      <c r="G49" s="68">
        <v>1360561.73</v>
      </c>
      <c r="H49" s="68">
        <v>1355998.73</v>
      </c>
      <c r="I49" s="68">
        <v>4563</v>
      </c>
      <c r="J49" s="70">
        <f t="shared" si="0"/>
        <v>0.41647447774694624</v>
      </c>
    </row>
    <row r="50" spans="1:10" s="4" customFormat="1" ht="25.5" customHeight="1">
      <c r="A50" s="202"/>
      <c r="B50" s="106">
        <v>80113</v>
      </c>
      <c r="C50" s="204" t="s">
        <v>145</v>
      </c>
      <c r="D50" s="68">
        <v>271200</v>
      </c>
      <c r="E50" s="68">
        <v>271200</v>
      </c>
      <c r="F50" s="68"/>
      <c r="G50" s="68">
        <v>177391.24</v>
      </c>
      <c r="H50" s="68">
        <v>177391.24</v>
      </c>
      <c r="I50" s="68"/>
      <c r="J50" s="70">
        <f t="shared" si="0"/>
        <v>0.6540974926253686</v>
      </c>
    </row>
    <row r="51" spans="1:10" s="4" customFormat="1" ht="39" customHeight="1">
      <c r="A51" s="202"/>
      <c r="B51" s="106">
        <v>80114</v>
      </c>
      <c r="C51" s="204" t="s">
        <v>146</v>
      </c>
      <c r="D51" s="68">
        <v>698800</v>
      </c>
      <c r="E51" s="68">
        <v>698800</v>
      </c>
      <c r="F51" s="68"/>
      <c r="G51" s="68">
        <v>372922.8</v>
      </c>
      <c r="H51" s="68">
        <v>372922.8</v>
      </c>
      <c r="I51" s="68"/>
      <c r="J51" s="70">
        <f t="shared" si="0"/>
        <v>0.5336617057813394</v>
      </c>
    </row>
    <row r="52" spans="1:10" s="4" customFormat="1" ht="42" customHeight="1">
      <c r="A52" s="202"/>
      <c r="B52" s="106">
        <v>80146</v>
      </c>
      <c r="C52" s="204" t="s">
        <v>147</v>
      </c>
      <c r="D52" s="68">
        <v>20000</v>
      </c>
      <c r="E52" s="68">
        <v>20000</v>
      </c>
      <c r="F52" s="68"/>
      <c r="G52" s="68">
        <v>5800</v>
      </c>
      <c r="H52" s="68">
        <v>5800</v>
      </c>
      <c r="I52" s="68"/>
      <c r="J52" s="70">
        <f t="shared" si="0"/>
        <v>0.29</v>
      </c>
    </row>
    <row r="53" spans="1:10" s="4" customFormat="1" ht="33.75" customHeight="1">
      <c r="A53" s="202"/>
      <c r="B53" s="106">
        <v>80148</v>
      </c>
      <c r="C53" s="204" t="s">
        <v>148</v>
      </c>
      <c r="D53" s="68">
        <v>684393</v>
      </c>
      <c r="E53" s="68">
        <v>684393</v>
      </c>
      <c r="F53" s="68"/>
      <c r="G53" s="68">
        <v>329939.61</v>
      </c>
      <c r="H53" s="68">
        <v>329939.61</v>
      </c>
      <c r="I53" s="68"/>
      <c r="J53" s="70">
        <f t="shared" si="0"/>
        <v>0.48209086007600893</v>
      </c>
    </row>
    <row r="54" spans="1:10" s="4" customFormat="1" ht="34.5" customHeight="1">
      <c r="A54" s="202"/>
      <c r="B54" s="106">
        <v>80195</v>
      </c>
      <c r="C54" s="204" t="s">
        <v>161</v>
      </c>
      <c r="D54" s="68">
        <v>1163202.04</v>
      </c>
      <c r="E54" s="68">
        <v>842313.64</v>
      </c>
      <c r="F54" s="77">
        <v>320888.4</v>
      </c>
      <c r="G54" s="68">
        <v>202094.36</v>
      </c>
      <c r="H54" s="68">
        <v>202094.36</v>
      </c>
      <c r="I54" s="77">
        <v>0</v>
      </c>
      <c r="J54" s="70">
        <f t="shared" si="0"/>
        <v>0.1737396884207665</v>
      </c>
    </row>
    <row r="55" spans="1:10" s="47" customFormat="1" ht="27" customHeight="1">
      <c r="A55" s="199" t="s">
        <v>149</v>
      </c>
      <c r="B55" s="104"/>
      <c r="C55" s="205" t="s">
        <v>150</v>
      </c>
      <c r="D55" s="91">
        <f>SUM(E55:F55)</f>
        <v>135000</v>
      </c>
      <c r="E55" s="91">
        <f>SUM(E56:E58)</f>
        <v>135000</v>
      </c>
      <c r="F55" s="91">
        <f>SUM(F56:F57)</f>
        <v>0</v>
      </c>
      <c r="G55" s="91">
        <f>SUM(H55:I55)</f>
        <v>74886.83</v>
      </c>
      <c r="H55" s="91">
        <f>SUM(H56:H58)</f>
        <v>74886.83</v>
      </c>
      <c r="I55" s="91">
        <f>SUM(I56:I58)</f>
        <v>0</v>
      </c>
      <c r="J55" s="201">
        <f t="shared" si="0"/>
        <v>0.5547172592592593</v>
      </c>
    </row>
    <row r="56" spans="1:10" s="4" customFormat="1" ht="29.25" customHeight="1">
      <c r="A56" s="202"/>
      <c r="B56" s="106">
        <v>85153</v>
      </c>
      <c r="C56" s="204" t="s">
        <v>151</v>
      </c>
      <c r="D56" s="68">
        <v>30000</v>
      </c>
      <c r="E56" s="68">
        <v>30000</v>
      </c>
      <c r="F56" s="68"/>
      <c r="G56" s="68">
        <v>20483.92</v>
      </c>
      <c r="H56" s="68">
        <v>20483.92</v>
      </c>
      <c r="I56" s="68"/>
      <c r="J56" s="70">
        <f t="shared" si="0"/>
        <v>0.6827973333333333</v>
      </c>
    </row>
    <row r="57" spans="1:10" s="4" customFormat="1" ht="33" customHeight="1">
      <c r="A57" s="202"/>
      <c r="B57" s="106">
        <v>85154</v>
      </c>
      <c r="C57" s="204" t="s">
        <v>152</v>
      </c>
      <c r="D57" s="68">
        <v>100000</v>
      </c>
      <c r="E57" s="68">
        <v>100000</v>
      </c>
      <c r="F57" s="68"/>
      <c r="G57" s="68">
        <v>51902.91</v>
      </c>
      <c r="H57" s="68">
        <v>51902.91</v>
      </c>
      <c r="I57" s="68"/>
      <c r="J57" s="70">
        <f t="shared" si="0"/>
        <v>0.5190291</v>
      </c>
    </row>
    <row r="58" spans="1:10" s="4" customFormat="1" ht="33" customHeight="1">
      <c r="A58" s="202"/>
      <c r="B58" s="106">
        <v>85195</v>
      </c>
      <c r="C58" s="204" t="s">
        <v>161</v>
      </c>
      <c r="D58" s="68">
        <v>5000</v>
      </c>
      <c r="E58" s="68">
        <v>5000</v>
      </c>
      <c r="F58" s="68"/>
      <c r="G58" s="68">
        <v>2500</v>
      </c>
      <c r="H58" s="68">
        <v>2500</v>
      </c>
      <c r="I58" s="68"/>
      <c r="J58" s="70">
        <f t="shared" si="0"/>
        <v>0.5</v>
      </c>
    </row>
    <row r="59" spans="1:10" s="1" customFormat="1" ht="30" customHeight="1">
      <c r="A59" s="199" t="s">
        <v>108</v>
      </c>
      <c r="B59" s="104"/>
      <c r="C59" s="205" t="s">
        <v>109</v>
      </c>
      <c r="D59" s="91">
        <f>SUM(E59:F59)</f>
        <v>4003626.9</v>
      </c>
      <c r="E59" s="91">
        <f>SUM(E60:E70)</f>
        <v>4003626.9</v>
      </c>
      <c r="F59" s="91">
        <f>SUM(F60:F70)</f>
        <v>0</v>
      </c>
      <c r="G59" s="91">
        <f>SUM(H59:I59)</f>
        <v>1883548.4600000004</v>
      </c>
      <c r="H59" s="212">
        <f>SUM(H60:H70)</f>
        <v>1883548.4600000004</v>
      </c>
      <c r="I59" s="212">
        <f>SUM(I60:I70)</f>
        <v>0</v>
      </c>
      <c r="J59" s="201">
        <f t="shared" si="0"/>
        <v>0.47046053666988813</v>
      </c>
    </row>
    <row r="60" spans="1:10" s="4" customFormat="1" ht="28.5" customHeight="1">
      <c r="A60" s="202"/>
      <c r="B60" s="106">
        <v>85202</v>
      </c>
      <c r="C60" s="204" t="s">
        <v>153</v>
      </c>
      <c r="D60" s="68">
        <v>173000</v>
      </c>
      <c r="E60" s="68">
        <v>173000</v>
      </c>
      <c r="F60" s="68"/>
      <c r="G60" s="68">
        <v>62035.28</v>
      </c>
      <c r="H60" s="211">
        <v>62035.28</v>
      </c>
      <c r="I60" s="68"/>
      <c r="J60" s="70">
        <f t="shared" si="0"/>
        <v>0.3585854335260116</v>
      </c>
    </row>
    <row r="61" spans="1:10" s="4" customFormat="1" ht="41.25" customHeight="1">
      <c r="A61" s="202"/>
      <c r="B61" s="106">
        <v>85205</v>
      </c>
      <c r="C61" s="204" t="s">
        <v>354</v>
      </c>
      <c r="D61" s="68">
        <v>17700</v>
      </c>
      <c r="E61" s="68">
        <v>17700</v>
      </c>
      <c r="F61" s="68"/>
      <c r="G61" s="68">
        <v>15835.6</v>
      </c>
      <c r="H61" s="211">
        <v>15835.6</v>
      </c>
      <c r="I61" s="68"/>
      <c r="J61" s="70">
        <f t="shared" si="0"/>
        <v>0.8946666666666667</v>
      </c>
    </row>
    <row r="62" spans="1:10" s="4" customFormat="1" ht="38.25" customHeight="1">
      <c r="A62" s="202"/>
      <c r="B62" s="106">
        <v>85206</v>
      </c>
      <c r="C62" s="204" t="s">
        <v>355</v>
      </c>
      <c r="D62" s="68">
        <v>25500</v>
      </c>
      <c r="E62" s="68">
        <v>25500</v>
      </c>
      <c r="F62" s="68"/>
      <c r="G62" s="68">
        <v>13861</v>
      </c>
      <c r="H62" s="211">
        <v>13861</v>
      </c>
      <c r="I62" s="68"/>
      <c r="J62" s="70">
        <f t="shared" si="0"/>
        <v>0.5435686274509804</v>
      </c>
    </row>
    <row r="63" spans="1:10" s="4" customFormat="1" ht="84.75" customHeight="1">
      <c r="A63" s="202"/>
      <c r="B63" s="106">
        <v>85212</v>
      </c>
      <c r="C63" s="204" t="s">
        <v>154</v>
      </c>
      <c r="D63" s="68">
        <v>2249400</v>
      </c>
      <c r="E63" s="68">
        <v>2249400</v>
      </c>
      <c r="F63" s="68"/>
      <c r="G63" s="68">
        <v>1137236.07</v>
      </c>
      <c r="H63" s="68">
        <v>1137236.07</v>
      </c>
      <c r="I63" s="68"/>
      <c r="J63" s="70">
        <f t="shared" si="0"/>
        <v>0.5055730728194185</v>
      </c>
    </row>
    <row r="64" spans="1:10" s="4" customFormat="1" ht="85.5" customHeight="1">
      <c r="A64" s="202"/>
      <c r="B64" s="106">
        <v>85213</v>
      </c>
      <c r="C64" s="204" t="s">
        <v>155</v>
      </c>
      <c r="D64" s="68">
        <v>12300</v>
      </c>
      <c r="E64" s="68">
        <v>12300</v>
      </c>
      <c r="F64" s="68"/>
      <c r="G64" s="68">
        <v>4386.37</v>
      </c>
      <c r="H64" s="68">
        <v>4386.37</v>
      </c>
      <c r="I64" s="68"/>
      <c r="J64" s="70">
        <f t="shared" si="0"/>
        <v>0.3566154471544715</v>
      </c>
    </row>
    <row r="65" spans="1:10" s="4" customFormat="1" ht="57" customHeight="1">
      <c r="A65" s="202"/>
      <c r="B65" s="106">
        <v>85214</v>
      </c>
      <c r="C65" s="204" t="s">
        <v>156</v>
      </c>
      <c r="D65" s="68">
        <v>151700</v>
      </c>
      <c r="E65" s="68">
        <v>151700</v>
      </c>
      <c r="F65" s="68"/>
      <c r="G65" s="68">
        <v>52966.5</v>
      </c>
      <c r="H65" s="68">
        <v>52966.5</v>
      </c>
      <c r="I65" s="68"/>
      <c r="J65" s="70">
        <f t="shared" si="0"/>
        <v>0.3491529334212261</v>
      </c>
    </row>
    <row r="66" spans="1:10" s="4" customFormat="1" ht="40.5" customHeight="1">
      <c r="A66" s="202"/>
      <c r="B66" s="106">
        <v>85215</v>
      </c>
      <c r="C66" s="204" t="s">
        <v>157</v>
      </c>
      <c r="D66" s="68">
        <v>16501.9</v>
      </c>
      <c r="E66" s="68">
        <v>16501.9</v>
      </c>
      <c r="F66" s="68"/>
      <c r="G66" s="68">
        <v>6729.69</v>
      </c>
      <c r="H66" s="68">
        <v>6729.69</v>
      </c>
      <c r="I66" s="68"/>
      <c r="J66" s="70">
        <f t="shared" si="0"/>
        <v>0.4078130397105787</v>
      </c>
    </row>
    <row r="67" spans="1:10" s="4" customFormat="1" ht="42.75" customHeight="1">
      <c r="A67" s="202"/>
      <c r="B67" s="106">
        <v>85216</v>
      </c>
      <c r="C67" s="204" t="s">
        <v>158</v>
      </c>
      <c r="D67" s="68">
        <v>23651</v>
      </c>
      <c r="E67" s="68">
        <v>23651</v>
      </c>
      <c r="F67" s="68"/>
      <c r="G67" s="68">
        <v>19434.3</v>
      </c>
      <c r="H67" s="68">
        <v>19434.3</v>
      </c>
      <c r="I67" s="68"/>
      <c r="J67" s="70">
        <f t="shared" si="0"/>
        <v>0.8217115555367638</v>
      </c>
    </row>
    <row r="68" spans="1:10" s="4" customFormat="1" ht="40.5" customHeight="1">
      <c r="A68" s="202"/>
      <c r="B68" s="106">
        <v>85219</v>
      </c>
      <c r="C68" s="204" t="s">
        <v>159</v>
      </c>
      <c r="D68" s="68">
        <v>839280</v>
      </c>
      <c r="E68" s="68">
        <v>839280</v>
      </c>
      <c r="F68" s="68"/>
      <c r="G68" s="68">
        <v>389781.79</v>
      </c>
      <c r="H68" s="211">
        <v>389781.79</v>
      </c>
      <c r="I68" s="68"/>
      <c r="J68" s="70">
        <f t="shared" si="0"/>
        <v>0.46442401820608137</v>
      </c>
    </row>
    <row r="69" spans="1:10" s="4" customFormat="1" ht="50.25" customHeight="1">
      <c r="A69" s="202"/>
      <c r="B69" s="106">
        <v>85228</v>
      </c>
      <c r="C69" s="204" t="s">
        <v>160</v>
      </c>
      <c r="D69" s="68">
        <v>181870</v>
      </c>
      <c r="E69" s="68">
        <v>181870</v>
      </c>
      <c r="F69" s="68"/>
      <c r="G69" s="68">
        <v>69255.58</v>
      </c>
      <c r="H69" s="211">
        <v>69255.58</v>
      </c>
      <c r="I69" s="68"/>
      <c r="J69" s="70">
        <f t="shared" si="0"/>
        <v>0.38079716280859954</v>
      </c>
    </row>
    <row r="70" spans="1:10" s="4" customFormat="1" ht="42" customHeight="1">
      <c r="A70" s="202"/>
      <c r="B70" s="106">
        <v>85295</v>
      </c>
      <c r="C70" s="204" t="s">
        <v>161</v>
      </c>
      <c r="D70" s="68">
        <v>312724</v>
      </c>
      <c r="E70" s="68">
        <v>312724</v>
      </c>
      <c r="F70" s="77">
        <v>0</v>
      </c>
      <c r="G70" s="68">
        <v>112026.28</v>
      </c>
      <c r="H70" s="211">
        <v>112026.28</v>
      </c>
      <c r="I70" s="77">
        <v>0</v>
      </c>
      <c r="J70" s="70">
        <f t="shared" si="0"/>
        <v>0.35822731865798596</v>
      </c>
    </row>
    <row r="71" spans="1:10" s="4" customFormat="1" ht="38.25" customHeight="1">
      <c r="A71" s="199" t="s">
        <v>278</v>
      </c>
      <c r="B71" s="104"/>
      <c r="C71" s="205" t="s">
        <v>361</v>
      </c>
      <c r="D71" s="91">
        <f>SUM(E71:F71)</f>
        <v>229520</v>
      </c>
      <c r="E71" s="91">
        <f>E72</f>
        <v>229520</v>
      </c>
      <c r="F71" s="203">
        <f>F72</f>
        <v>0</v>
      </c>
      <c r="G71" s="91">
        <f>SUM(H71:I71)</f>
        <v>109954.9</v>
      </c>
      <c r="H71" s="212">
        <f>H72</f>
        <v>109954.9</v>
      </c>
      <c r="I71" s="203">
        <f>I72</f>
        <v>0</v>
      </c>
      <c r="J71" s="70">
        <f t="shared" si="0"/>
        <v>0.4790645695364238</v>
      </c>
    </row>
    <row r="72" spans="1:10" s="4" customFormat="1" ht="39.75" customHeight="1">
      <c r="A72" s="202"/>
      <c r="B72" s="106">
        <v>85395</v>
      </c>
      <c r="C72" s="204" t="s">
        <v>161</v>
      </c>
      <c r="D72" s="68">
        <v>229520</v>
      </c>
      <c r="E72" s="68">
        <v>229520</v>
      </c>
      <c r="F72" s="77"/>
      <c r="G72" s="68">
        <v>109954.9</v>
      </c>
      <c r="H72" s="211">
        <v>109954.9</v>
      </c>
      <c r="I72" s="77"/>
      <c r="J72" s="70">
        <f>G72/D72</f>
        <v>0.4790645695364238</v>
      </c>
    </row>
    <row r="73" spans="1:10" s="47" customFormat="1" ht="31.5" customHeight="1">
      <c r="A73" s="199" t="s">
        <v>162</v>
      </c>
      <c r="B73" s="104"/>
      <c r="C73" s="205" t="s">
        <v>163</v>
      </c>
      <c r="D73" s="91">
        <f>SUM(E73:F73)</f>
        <v>584649</v>
      </c>
      <c r="E73" s="91">
        <f>SUM(E74:E75)</f>
        <v>584649</v>
      </c>
      <c r="F73" s="91">
        <f>SUM(F74:F75)</f>
        <v>0</v>
      </c>
      <c r="G73" s="91">
        <f>SUM(H73:I73)</f>
        <v>276606.41000000003</v>
      </c>
      <c r="H73" s="91">
        <f>SUM(H74:H75)</f>
        <v>276606.41000000003</v>
      </c>
      <c r="I73" s="91">
        <f>SUM(I74:I75)</f>
        <v>0</v>
      </c>
      <c r="J73" s="201">
        <f t="shared" si="0"/>
        <v>0.4731153392890436</v>
      </c>
    </row>
    <row r="74" spans="1:10" s="4" customFormat="1" ht="30" customHeight="1">
      <c r="A74" s="202"/>
      <c r="B74" s="106">
        <v>85401</v>
      </c>
      <c r="C74" s="204" t="s">
        <v>164</v>
      </c>
      <c r="D74" s="68">
        <v>449050</v>
      </c>
      <c r="E74" s="68">
        <v>449050</v>
      </c>
      <c r="F74" s="68"/>
      <c r="G74" s="68">
        <v>179146.41</v>
      </c>
      <c r="H74" s="68">
        <v>179146.41</v>
      </c>
      <c r="I74" s="68"/>
      <c r="J74" s="70">
        <f t="shared" si="0"/>
        <v>0.39894535129718295</v>
      </c>
    </row>
    <row r="75" spans="1:10" s="4" customFormat="1" ht="31.5" customHeight="1">
      <c r="A75" s="202"/>
      <c r="B75" s="106">
        <v>85415</v>
      </c>
      <c r="C75" s="204" t="s">
        <v>165</v>
      </c>
      <c r="D75" s="68">
        <v>135599</v>
      </c>
      <c r="E75" s="68">
        <v>135599</v>
      </c>
      <c r="F75" s="68"/>
      <c r="G75" s="68">
        <v>97460</v>
      </c>
      <c r="H75" s="68">
        <v>97460</v>
      </c>
      <c r="I75" s="68"/>
      <c r="J75" s="70">
        <f t="shared" si="0"/>
        <v>0.7187368638411787</v>
      </c>
    </row>
    <row r="76" spans="1:10" s="47" customFormat="1" ht="38.25" customHeight="1">
      <c r="A76" s="199" t="s">
        <v>166</v>
      </c>
      <c r="B76" s="104"/>
      <c r="C76" s="205" t="s">
        <v>167</v>
      </c>
      <c r="D76" s="91">
        <f>SUM(E76:F76)</f>
        <v>2940916</v>
      </c>
      <c r="E76" s="91">
        <f>SUM(E77:E83)</f>
        <v>2072916</v>
      </c>
      <c r="F76" s="91">
        <f>SUM(F77:F83)</f>
        <v>868000</v>
      </c>
      <c r="G76" s="91">
        <f>SUM(H76:I76)</f>
        <v>695252.89</v>
      </c>
      <c r="H76" s="91">
        <f>SUM(H77:H83)</f>
        <v>635632.11</v>
      </c>
      <c r="I76" s="91">
        <f>SUM(I77:I83)</f>
        <v>59620.78</v>
      </c>
      <c r="J76" s="201">
        <f t="shared" si="0"/>
        <v>0.23640691879672865</v>
      </c>
    </row>
    <row r="77" spans="1:10" s="4" customFormat="1" ht="38.25" customHeight="1">
      <c r="A77" s="202"/>
      <c r="B77" s="106">
        <v>90002</v>
      </c>
      <c r="C77" s="204" t="s">
        <v>249</v>
      </c>
      <c r="D77" s="68">
        <v>1168430</v>
      </c>
      <c r="E77" s="68">
        <v>1168430</v>
      </c>
      <c r="F77" s="77"/>
      <c r="G77" s="68">
        <v>234650.52</v>
      </c>
      <c r="H77" s="68">
        <v>234650.52</v>
      </c>
      <c r="I77" s="77"/>
      <c r="J77" s="70">
        <f t="shared" si="0"/>
        <v>0.20082548376881798</v>
      </c>
    </row>
    <row r="78" spans="1:10" s="4" customFormat="1" ht="28.5" customHeight="1">
      <c r="A78" s="202"/>
      <c r="B78" s="106">
        <v>90003</v>
      </c>
      <c r="C78" s="204" t="s">
        <v>184</v>
      </c>
      <c r="D78" s="68">
        <v>40000</v>
      </c>
      <c r="E78" s="68">
        <v>40000</v>
      </c>
      <c r="F78" s="68"/>
      <c r="G78" s="68">
        <v>11296.65</v>
      </c>
      <c r="H78" s="68">
        <v>11296.65</v>
      </c>
      <c r="I78" s="68"/>
      <c r="J78" s="70">
        <f aca="true" t="shared" si="1" ref="J78:J89">G78/D78</f>
        <v>0.28241625</v>
      </c>
    </row>
    <row r="79" spans="1:10" s="4" customFormat="1" ht="36" customHeight="1">
      <c r="A79" s="202"/>
      <c r="B79" s="106">
        <v>90004</v>
      </c>
      <c r="C79" s="204" t="s">
        <v>242</v>
      </c>
      <c r="D79" s="68">
        <v>15000</v>
      </c>
      <c r="E79" s="68">
        <v>15000</v>
      </c>
      <c r="F79" s="68"/>
      <c r="G79" s="68">
        <v>880.2</v>
      </c>
      <c r="H79" s="68">
        <v>880.2</v>
      </c>
      <c r="I79" s="68"/>
      <c r="J79" s="70">
        <f t="shared" si="1"/>
        <v>0.05868</v>
      </c>
    </row>
    <row r="80" spans="1:10" s="4" customFormat="1" ht="36" customHeight="1">
      <c r="A80" s="202"/>
      <c r="B80" s="106">
        <v>90013</v>
      </c>
      <c r="C80" s="204" t="s">
        <v>356</v>
      </c>
      <c r="D80" s="68">
        <v>60000</v>
      </c>
      <c r="E80" s="68">
        <v>60000</v>
      </c>
      <c r="F80" s="68"/>
      <c r="G80" s="68">
        <v>18288.5</v>
      </c>
      <c r="H80" s="68">
        <v>18288.5</v>
      </c>
      <c r="I80" s="68"/>
      <c r="J80" s="70">
        <f t="shared" si="1"/>
        <v>0.30480833333333335</v>
      </c>
    </row>
    <row r="81" spans="1:10" s="4" customFormat="1" ht="27" customHeight="1">
      <c r="A81" s="202"/>
      <c r="B81" s="106">
        <v>90015</v>
      </c>
      <c r="C81" s="204" t="s">
        <v>168</v>
      </c>
      <c r="D81" s="68">
        <v>1632486</v>
      </c>
      <c r="E81" s="68">
        <v>764486</v>
      </c>
      <c r="F81" s="77">
        <v>868000</v>
      </c>
      <c r="G81" s="68">
        <v>424652.96</v>
      </c>
      <c r="H81" s="68">
        <v>365032.18</v>
      </c>
      <c r="I81" s="77">
        <v>59620.78</v>
      </c>
      <c r="J81" s="70">
        <f t="shared" si="1"/>
        <v>0.2601265554497864</v>
      </c>
    </row>
    <row r="82" spans="1:10" s="4" customFormat="1" ht="52.5" customHeight="1">
      <c r="A82" s="202"/>
      <c r="B82" s="106">
        <v>90019</v>
      </c>
      <c r="C82" s="204" t="s">
        <v>357</v>
      </c>
      <c r="D82" s="68">
        <v>20000</v>
      </c>
      <c r="E82" s="68">
        <v>20000</v>
      </c>
      <c r="F82" s="77"/>
      <c r="G82" s="68">
        <v>1940.7</v>
      </c>
      <c r="H82" s="68">
        <v>1940.7</v>
      </c>
      <c r="I82" s="77">
        <v>0</v>
      </c>
      <c r="J82" s="70"/>
    </row>
    <row r="83" spans="1:10" s="4" customFormat="1" ht="32.25" customHeight="1">
      <c r="A83" s="202"/>
      <c r="B83" s="106">
        <v>90095</v>
      </c>
      <c r="C83" s="204" t="s">
        <v>161</v>
      </c>
      <c r="D83" s="68">
        <v>5000</v>
      </c>
      <c r="E83" s="68">
        <v>5000</v>
      </c>
      <c r="F83" s="77">
        <v>0</v>
      </c>
      <c r="G83" s="68">
        <v>3543.36</v>
      </c>
      <c r="H83" s="68">
        <v>3543.36</v>
      </c>
      <c r="I83" s="77">
        <v>0</v>
      </c>
      <c r="J83" s="70">
        <f t="shared" si="1"/>
        <v>0.7086720000000001</v>
      </c>
    </row>
    <row r="84" spans="1:10" s="47" customFormat="1" ht="36.75" customHeight="1">
      <c r="A84" s="199" t="s">
        <v>169</v>
      </c>
      <c r="B84" s="104"/>
      <c r="C84" s="205" t="s">
        <v>170</v>
      </c>
      <c r="D84" s="91">
        <f aca="true" t="shared" si="2" ref="D84:D89">SUM(E84:F84)</f>
        <v>312500</v>
      </c>
      <c r="E84" s="91">
        <f>SUM(E85:E86)</f>
        <v>312500</v>
      </c>
      <c r="F84" s="91">
        <f>SUM(F85:F86)</f>
        <v>0</v>
      </c>
      <c r="G84" s="91">
        <f aca="true" t="shared" si="3" ref="G84:G89">SUM(H84:I84)</f>
        <v>158750</v>
      </c>
      <c r="H84" s="91">
        <f>SUM(H85:H86)</f>
        <v>158750</v>
      </c>
      <c r="I84" s="91">
        <f>SUM(I85:I86)</f>
        <v>0</v>
      </c>
      <c r="J84" s="201">
        <f t="shared" si="1"/>
        <v>0.508</v>
      </c>
    </row>
    <row r="85" spans="1:10" s="4" customFormat="1" ht="25.5" customHeight="1">
      <c r="A85" s="202"/>
      <c r="B85" s="202" t="s">
        <v>171</v>
      </c>
      <c r="C85" s="168" t="s">
        <v>172</v>
      </c>
      <c r="D85" s="68">
        <v>307500</v>
      </c>
      <c r="E85" s="68">
        <v>307500</v>
      </c>
      <c r="F85" s="68"/>
      <c r="G85" s="68">
        <v>153750</v>
      </c>
      <c r="H85" s="68">
        <v>153750</v>
      </c>
      <c r="I85" s="68"/>
      <c r="J85" s="70">
        <f t="shared" si="1"/>
        <v>0.5</v>
      </c>
    </row>
    <row r="86" spans="1:10" s="4" customFormat="1" ht="21.75" customHeight="1">
      <c r="A86" s="202"/>
      <c r="B86" s="202" t="s">
        <v>232</v>
      </c>
      <c r="C86" s="168" t="s">
        <v>161</v>
      </c>
      <c r="D86" s="68">
        <f t="shared" si="2"/>
        <v>5000</v>
      </c>
      <c r="E86" s="68">
        <v>5000</v>
      </c>
      <c r="F86" s="68"/>
      <c r="G86" s="68">
        <v>5000</v>
      </c>
      <c r="H86" s="68">
        <v>5000</v>
      </c>
      <c r="I86" s="68"/>
      <c r="J86" s="70">
        <f t="shared" si="1"/>
        <v>1</v>
      </c>
    </row>
    <row r="87" spans="1:10" s="47" customFormat="1" ht="24.75" customHeight="1">
      <c r="A87" s="199" t="s">
        <v>173</v>
      </c>
      <c r="B87" s="199"/>
      <c r="C87" s="200" t="s">
        <v>256</v>
      </c>
      <c r="D87" s="91">
        <f t="shared" si="2"/>
        <v>291000</v>
      </c>
      <c r="E87" s="91">
        <f>SUM(E88)</f>
        <v>211000</v>
      </c>
      <c r="F87" s="91">
        <f>SUM(F88)</f>
        <v>80000</v>
      </c>
      <c r="G87" s="91">
        <f t="shared" si="3"/>
        <v>150761.47</v>
      </c>
      <c r="H87" s="91">
        <f>SUM(H88)</f>
        <v>91215.01</v>
      </c>
      <c r="I87" s="91">
        <f>SUM(I88)</f>
        <v>59546.46</v>
      </c>
      <c r="J87" s="201">
        <f t="shared" si="1"/>
        <v>0.5180806529209622</v>
      </c>
    </row>
    <row r="88" spans="1:10" s="4" customFormat="1" ht="39" customHeight="1">
      <c r="A88" s="202"/>
      <c r="B88" s="202" t="s">
        <v>174</v>
      </c>
      <c r="C88" s="168" t="s">
        <v>257</v>
      </c>
      <c r="D88" s="68">
        <v>291000</v>
      </c>
      <c r="E88" s="68">
        <v>211000</v>
      </c>
      <c r="F88" s="77">
        <v>80000</v>
      </c>
      <c r="G88" s="68">
        <v>150761.47</v>
      </c>
      <c r="H88" s="68">
        <v>91215.01</v>
      </c>
      <c r="I88" s="77">
        <v>59546.46</v>
      </c>
      <c r="J88" s="70">
        <f t="shared" si="1"/>
        <v>0.5180806529209622</v>
      </c>
    </row>
    <row r="89" spans="1:10" s="9" customFormat="1" ht="19.5" customHeight="1">
      <c r="A89" s="251" t="s">
        <v>10</v>
      </c>
      <c r="B89" s="251"/>
      <c r="C89" s="251"/>
      <c r="D89" s="213">
        <f t="shared" si="2"/>
        <v>34397602.27</v>
      </c>
      <c r="E89" s="213">
        <f>SUM(E8,E12,E14,E16,E20,E22,E25,E31,E34,E36,E40,E42,E45,E55,E59,E71,E73,E76,E84,E87)</f>
        <v>30036817.87</v>
      </c>
      <c r="F89" s="213">
        <f>SUM(F8,F12,F14,F16,F20,F22,F25,F31,F34,F36,F40,F42,F45,F55,F59,F71,F73,F76,F84,F87)</f>
        <v>4360784.4</v>
      </c>
      <c r="G89" s="213">
        <f t="shared" si="3"/>
        <v>13823352.450000001</v>
      </c>
      <c r="H89" s="213">
        <f>SUM(H8,H12,H14,H16,H20,H22,H25,H31,H34,H36,H40,H42,H45,H55,H59,H71,H73,H76,H84,H87)</f>
        <v>13572256.420000002</v>
      </c>
      <c r="I89" s="213">
        <f>SUM(I8,I12,I14,I16,I20,I22,I25,I31,I34,I36,I40,I42,I45,I55,I59,I71,I73,I76,I84,I87)</f>
        <v>251096.03</v>
      </c>
      <c r="J89" s="214">
        <f t="shared" si="1"/>
        <v>0.4018696518872215</v>
      </c>
    </row>
    <row r="90" spans="3:6" s="47" customFormat="1" ht="12.75">
      <c r="C90" s="79"/>
      <c r="F90" s="4"/>
    </row>
    <row r="91" spans="1:9" s="47" customFormat="1" ht="12.75">
      <c r="A91" s="3"/>
      <c r="B91" s="3"/>
      <c r="C91" s="79"/>
      <c r="D91" s="195"/>
      <c r="E91" s="195"/>
      <c r="F91" s="195"/>
      <c r="G91" s="196"/>
      <c r="H91" s="196"/>
      <c r="I91" s="196"/>
    </row>
    <row r="92" spans="3:8" ht="12.75">
      <c r="C92" s="2"/>
      <c r="G92" s="4"/>
      <c r="H92" s="4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</sheetData>
  <sheetProtection/>
  <mergeCells count="11">
    <mergeCell ref="J4:J6"/>
    <mergeCell ref="D4:F4"/>
    <mergeCell ref="D5:D6"/>
    <mergeCell ref="E5:F5"/>
    <mergeCell ref="A89:C89"/>
    <mergeCell ref="A4:A6"/>
    <mergeCell ref="B4:B6"/>
    <mergeCell ref="C4:C6"/>
    <mergeCell ref="G5:G6"/>
    <mergeCell ref="G4:I4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3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421875" style="2" customWidth="1"/>
    <col min="2" max="2" width="33.8515625" style="2" customWidth="1"/>
    <col min="3" max="3" width="12.140625" style="2" customWidth="1"/>
    <col min="4" max="4" width="17.140625" style="2" customWidth="1"/>
    <col min="5" max="5" width="15.00390625" style="2" customWidth="1"/>
    <col min="6" max="16384" width="9.140625" style="2" customWidth="1"/>
  </cols>
  <sheetData>
    <row r="1" ht="17.25" customHeight="1">
      <c r="A1" s="227" t="s">
        <v>244</v>
      </c>
    </row>
    <row r="2" ht="12.75" customHeight="1"/>
    <row r="3" ht="29.25" customHeight="1"/>
    <row r="4" spans="1:4" ht="27" customHeight="1">
      <c r="A4" s="259" t="s">
        <v>283</v>
      </c>
      <c r="B4" s="259"/>
      <c r="C4" s="259"/>
      <c r="D4" s="259"/>
    </row>
    <row r="5" ht="13.5" customHeight="1">
      <c r="A5" s="11"/>
    </row>
    <row r="6" ht="12.75">
      <c r="D6" s="12"/>
    </row>
    <row r="7" spans="1:5" ht="15" customHeight="1">
      <c r="A7" s="260" t="s">
        <v>14</v>
      </c>
      <c r="B7" s="260" t="s">
        <v>15</v>
      </c>
      <c r="C7" s="254" t="s">
        <v>16</v>
      </c>
      <c r="D7" s="254" t="s">
        <v>284</v>
      </c>
      <c r="E7" s="254" t="s">
        <v>285</v>
      </c>
    </row>
    <row r="8" spans="1:5" ht="15" customHeight="1">
      <c r="A8" s="260"/>
      <c r="B8" s="260"/>
      <c r="C8" s="260"/>
      <c r="D8" s="254"/>
      <c r="E8" s="254"/>
    </row>
    <row r="9" spans="1:5" ht="15.75" customHeight="1">
      <c r="A9" s="260"/>
      <c r="B9" s="260"/>
      <c r="C9" s="260"/>
      <c r="D9" s="254"/>
      <c r="E9" s="254"/>
    </row>
    <row r="10" spans="1:5" s="13" customFormat="1" ht="19.5" customHeight="1">
      <c r="A10" s="39">
        <v>1</v>
      </c>
      <c r="B10" s="39">
        <v>2</v>
      </c>
      <c r="C10" s="39">
        <v>3</v>
      </c>
      <c r="D10" s="40">
        <v>4</v>
      </c>
      <c r="E10" s="40">
        <v>5</v>
      </c>
    </row>
    <row r="11" spans="1:5" s="16" customFormat="1" ht="13.5" customHeight="1">
      <c r="A11" s="14" t="s">
        <v>17</v>
      </c>
      <c r="B11" s="15" t="s">
        <v>18</v>
      </c>
      <c r="C11" s="14"/>
      <c r="D11" s="80">
        <v>33081129.27</v>
      </c>
      <c r="E11" s="85">
        <v>17122596.4</v>
      </c>
    </row>
    <row r="12" spans="1:5" ht="15.75" customHeight="1">
      <c r="A12" s="14" t="s">
        <v>19</v>
      </c>
      <c r="B12" s="15" t="s">
        <v>20</v>
      </c>
      <c r="C12" s="14"/>
      <c r="D12" s="80">
        <v>34397602.27</v>
      </c>
      <c r="E12" s="85">
        <v>13823352.45</v>
      </c>
    </row>
    <row r="13" spans="1:5" ht="14.25" customHeight="1">
      <c r="A13" s="14" t="s">
        <v>21</v>
      </c>
      <c r="B13" s="15" t="s">
        <v>22</v>
      </c>
      <c r="C13" s="17"/>
      <c r="D13" s="81">
        <v>-1316473</v>
      </c>
      <c r="E13" s="86">
        <v>3299243.95</v>
      </c>
    </row>
    <row r="14" spans="1:5" ht="18.75" customHeight="1">
      <c r="A14" s="255" t="s">
        <v>23</v>
      </c>
      <c r="B14" s="256"/>
      <c r="C14" s="17"/>
      <c r="D14" s="81">
        <f>SUM(D15:D22)</f>
        <v>2946473</v>
      </c>
      <c r="E14" s="81">
        <f>SUM(E15:E22)</f>
        <v>2463825.35</v>
      </c>
    </row>
    <row r="15" spans="1:5" ht="21.75" customHeight="1">
      <c r="A15" s="14" t="s">
        <v>17</v>
      </c>
      <c r="B15" s="18" t="s">
        <v>24</v>
      </c>
      <c r="C15" s="14" t="s">
        <v>25</v>
      </c>
      <c r="D15" s="81">
        <v>2000000</v>
      </c>
      <c r="E15" s="86">
        <v>0</v>
      </c>
    </row>
    <row r="16" spans="1:5" ht="18.75" customHeight="1">
      <c r="A16" s="19" t="s">
        <v>19</v>
      </c>
      <c r="B16" s="17" t="s">
        <v>26</v>
      </c>
      <c r="C16" s="14" t="s">
        <v>25</v>
      </c>
      <c r="D16" s="82"/>
      <c r="E16" s="87"/>
    </row>
    <row r="17" spans="1:5" ht="54" customHeight="1">
      <c r="A17" s="14" t="s">
        <v>21</v>
      </c>
      <c r="B17" s="20" t="s">
        <v>27</v>
      </c>
      <c r="C17" s="14" t="s">
        <v>28</v>
      </c>
      <c r="D17" s="81"/>
      <c r="E17" s="86"/>
    </row>
    <row r="18" spans="1:5" ht="15.75" customHeight="1">
      <c r="A18" s="19" t="s">
        <v>29</v>
      </c>
      <c r="B18" s="17" t="s">
        <v>30</v>
      </c>
      <c r="C18" s="14" t="s">
        <v>31</v>
      </c>
      <c r="D18" s="81"/>
      <c r="E18" s="86"/>
    </row>
    <row r="19" spans="1:5" ht="15" customHeight="1">
      <c r="A19" s="14" t="s">
        <v>32</v>
      </c>
      <c r="B19" s="17" t="s">
        <v>33</v>
      </c>
      <c r="C19" s="14" t="s">
        <v>34</v>
      </c>
      <c r="D19" s="81"/>
      <c r="E19" s="86"/>
    </row>
    <row r="20" spans="1:5" ht="16.5" customHeight="1">
      <c r="A20" s="19" t="s">
        <v>35</v>
      </c>
      <c r="B20" s="17" t="s">
        <v>36</v>
      </c>
      <c r="C20" s="14" t="s">
        <v>37</v>
      </c>
      <c r="D20" s="83">
        <v>0</v>
      </c>
      <c r="E20" s="88">
        <v>0</v>
      </c>
    </row>
    <row r="21" spans="1:5" ht="15" customHeight="1">
      <c r="A21" s="14" t="s">
        <v>38</v>
      </c>
      <c r="B21" s="17" t="s">
        <v>39</v>
      </c>
      <c r="C21" s="14" t="s">
        <v>40</v>
      </c>
      <c r="D21" s="81"/>
      <c r="E21" s="86"/>
    </row>
    <row r="22" spans="1:5" ht="15" customHeight="1">
      <c r="A22" s="14" t="s">
        <v>41</v>
      </c>
      <c r="B22" s="21" t="s">
        <v>42</v>
      </c>
      <c r="C22" s="14" t="s">
        <v>259</v>
      </c>
      <c r="D22" s="81">
        <v>946473</v>
      </c>
      <c r="E22" s="86">
        <v>2463825.35</v>
      </c>
    </row>
    <row r="23" spans="1:5" ht="18.75" customHeight="1">
      <c r="A23" s="255" t="s">
        <v>43</v>
      </c>
      <c r="B23" s="256"/>
      <c r="C23" s="14"/>
      <c r="D23" s="81">
        <f>SUM(D24:D30)</f>
        <v>1630000</v>
      </c>
      <c r="E23" s="81">
        <f>SUM(E24:E30)</f>
        <v>815000</v>
      </c>
    </row>
    <row r="24" spans="1:5" ht="16.5" customHeight="1">
      <c r="A24" s="14" t="s">
        <v>17</v>
      </c>
      <c r="B24" s="17" t="s">
        <v>44</v>
      </c>
      <c r="C24" s="14" t="s">
        <v>45</v>
      </c>
      <c r="D24" s="81">
        <v>1630000</v>
      </c>
      <c r="E24" s="86">
        <v>815000</v>
      </c>
    </row>
    <row r="25" spans="1:5" ht="18" customHeight="1">
      <c r="A25" s="19" t="s">
        <v>19</v>
      </c>
      <c r="B25" s="22" t="s">
        <v>46</v>
      </c>
      <c r="C25" s="19" t="s">
        <v>45</v>
      </c>
      <c r="D25" s="82"/>
      <c r="E25" s="87"/>
    </row>
    <row r="26" spans="1:5" ht="60" customHeight="1">
      <c r="A26" s="14" t="s">
        <v>21</v>
      </c>
      <c r="B26" s="23" t="s">
        <v>47</v>
      </c>
      <c r="C26" s="14" t="s">
        <v>48</v>
      </c>
      <c r="D26" s="81"/>
      <c r="E26" s="86"/>
    </row>
    <row r="27" spans="1:5" ht="14.25" customHeight="1">
      <c r="A27" s="19" t="s">
        <v>29</v>
      </c>
      <c r="B27" s="22" t="s">
        <v>49</v>
      </c>
      <c r="C27" s="19" t="s">
        <v>50</v>
      </c>
      <c r="D27" s="82"/>
      <c r="E27" s="87"/>
    </row>
    <row r="28" spans="1:5" ht="15.75" customHeight="1">
      <c r="A28" s="14" t="s">
        <v>32</v>
      </c>
      <c r="B28" s="17" t="s">
        <v>51</v>
      </c>
      <c r="C28" s="14" t="s">
        <v>52</v>
      </c>
      <c r="D28" s="81"/>
      <c r="E28" s="86"/>
    </row>
    <row r="29" spans="1:5" ht="15" customHeight="1">
      <c r="A29" s="24" t="s">
        <v>35</v>
      </c>
      <c r="B29" s="21" t="s">
        <v>53</v>
      </c>
      <c r="C29" s="24" t="s">
        <v>54</v>
      </c>
      <c r="D29" s="83"/>
      <c r="E29" s="88"/>
    </row>
    <row r="30" spans="1:6" ht="16.5" customHeight="1">
      <c r="A30" s="24" t="s">
        <v>38</v>
      </c>
      <c r="B30" s="21" t="s">
        <v>55</v>
      </c>
      <c r="C30" s="25" t="s">
        <v>56</v>
      </c>
      <c r="D30" s="84"/>
      <c r="E30" s="89"/>
      <c r="F30" s="26"/>
    </row>
    <row r="31" spans="1:3" ht="12.75">
      <c r="A31" s="27"/>
      <c r="B31" s="28"/>
      <c r="C31" s="29"/>
    </row>
    <row r="32" spans="1:4" ht="51.75" customHeight="1">
      <c r="A32" s="30"/>
      <c r="B32" s="257"/>
      <c r="C32" s="258"/>
      <c r="D32" s="258"/>
    </row>
  </sheetData>
  <sheetProtection/>
  <mergeCells count="9">
    <mergeCell ref="E7:E9"/>
    <mergeCell ref="A14:B14"/>
    <mergeCell ref="A23:B23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O3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140625" style="2" customWidth="1"/>
    <col min="2" max="2" width="7.28125" style="2" customWidth="1"/>
    <col min="3" max="3" width="26.140625" style="2" customWidth="1"/>
    <col min="4" max="4" width="11.57421875" style="2" customWidth="1"/>
    <col min="5" max="5" width="11.7109375" style="2" customWidth="1"/>
    <col min="6" max="6" width="11.421875" style="2" customWidth="1"/>
    <col min="7" max="7" width="7.7109375" style="0" customWidth="1"/>
    <col min="8" max="8" width="11.7109375" style="0" bestFit="1" customWidth="1"/>
    <col min="9" max="9" width="11.8515625" style="0" customWidth="1"/>
    <col min="10" max="10" width="12.421875" style="0" customWidth="1"/>
    <col min="11" max="11" width="7.421875" style="0" customWidth="1"/>
    <col min="12" max="12" width="8.7109375" style="0" customWidth="1"/>
  </cols>
  <sheetData>
    <row r="1" ht="12.75">
      <c r="E1" s="2" t="s">
        <v>236</v>
      </c>
    </row>
    <row r="2" ht="12.75">
      <c r="E2" s="2" t="s">
        <v>237</v>
      </c>
    </row>
    <row r="3" spans="1:7" ht="48.75" customHeight="1">
      <c r="A3" s="261" t="s">
        <v>62</v>
      </c>
      <c r="B3" s="261"/>
      <c r="C3" s="261"/>
      <c r="D3" s="261"/>
      <c r="E3" s="261"/>
      <c r="F3" s="261"/>
      <c r="G3" s="261"/>
    </row>
    <row r="4" spans="1:12" ht="12.75">
      <c r="A4" s="262" t="s">
        <v>0</v>
      </c>
      <c r="B4" s="262" t="s">
        <v>4</v>
      </c>
      <c r="C4" s="262" t="s">
        <v>59</v>
      </c>
      <c r="D4" s="263" t="s">
        <v>273</v>
      </c>
      <c r="E4" s="263"/>
      <c r="F4" s="263"/>
      <c r="G4" s="263"/>
      <c r="H4" s="266" t="s">
        <v>286</v>
      </c>
      <c r="I4" s="266"/>
      <c r="J4" s="266"/>
      <c r="K4" s="266"/>
      <c r="L4" s="267" t="s">
        <v>233</v>
      </c>
    </row>
    <row r="5" spans="1:12" s="32" customFormat="1" ht="20.25" customHeight="1">
      <c r="A5" s="264"/>
      <c r="B5" s="264"/>
      <c r="C5" s="264"/>
      <c r="D5" s="262" t="s">
        <v>57</v>
      </c>
      <c r="E5" s="262" t="s">
        <v>63</v>
      </c>
      <c r="F5" s="262" t="s">
        <v>58</v>
      </c>
      <c r="G5" s="262"/>
      <c r="H5" s="262" t="s">
        <v>57</v>
      </c>
      <c r="I5" s="262" t="s">
        <v>63</v>
      </c>
      <c r="J5" s="262" t="s">
        <v>58</v>
      </c>
      <c r="K5" s="262"/>
      <c r="L5" s="268"/>
    </row>
    <row r="6" spans="1:12" s="32" customFormat="1" ht="65.25" customHeight="1">
      <c r="A6" s="264"/>
      <c r="B6" s="264"/>
      <c r="C6" s="264"/>
      <c r="D6" s="262"/>
      <c r="E6" s="262"/>
      <c r="F6" s="90" t="s">
        <v>60</v>
      </c>
      <c r="G6" s="90" t="s">
        <v>61</v>
      </c>
      <c r="H6" s="262"/>
      <c r="I6" s="262"/>
      <c r="J6" s="90" t="s">
        <v>60</v>
      </c>
      <c r="K6" s="90" t="s">
        <v>61</v>
      </c>
      <c r="L6" s="268"/>
    </row>
    <row r="7" spans="1:12" ht="17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93">
        <v>8</v>
      </c>
      <c r="I7" s="93">
        <v>9</v>
      </c>
      <c r="J7" s="93">
        <v>10</v>
      </c>
      <c r="K7" s="93">
        <v>11</v>
      </c>
      <c r="L7" s="93">
        <v>12</v>
      </c>
    </row>
    <row r="8" spans="1:12" s="52" customFormat="1" ht="80.25" customHeight="1">
      <c r="A8" s="94" t="s">
        <v>78</v>
      </c>
      <c r="B8" s="95" t="s">
        <v>231</v>
      </c>
      <c r="C8" s="92" t="s">
        <v>85</v>
      </c>
      <c r="D8" s="96">
        <v>86843.12</v>
      </c>
      <c r="E8" s="96"/>
      <c r="F8" s="96"/>
      <c r="G8" s="96"/>
      <c r="H8" s="97">
        <v>86843.12</v>
      </c>
      <c r="I8" s="97"/>
      <c r="J8" s="97"/>
      <c r="K8" s="97"/>
      <c r="L8" s="98">
        <f>H8/D8</f>
        <v>1</v>
      </c>
    </row>
    <row r="9" spans="1:12" s="51" customFormat="1" ht="24" customHeight="1">
      <c r="A9" s="99" t="s">
        <v>78</v>
      </c>
      <c r="B9" s="99" t="s">
        <v>231</v>
      </c>
      <c r="C9" s="100" t="s">
        <v>161</v>
      </c>
      <c r="D9" s="101"/>
      <c r="E9" s="101">
        <f>SUM(F9:G9)</f>
        <v>86843.12</v>
      </c>
      <c r="F9" s="101">
        <v>86843.12</v>
      </c>
      <c r="G9" s="101">
        <v>0</v>
      </c>
      <c r="H9" s="102"/>
      <c r="I9" s="102">
        <f>SUM(J9:K9)</f>
        <v>86841.91</v>
      </c>
      <c r="J9" s="102">
        <v>86841.91</v>
      </c>
      <c r="K9" s="102">
        <v>0</v>
      </c>
      <c r="L9" s="103">
        <f>I9/E9</f>
        <v>0.9999860668294738</v>
      </c>
    </row>
    <row r="10" spans="1:12" s="1" customFormat="1" ht="79.5" customHeight="1">
      <c r="A10" s="104">
        <v>750</v>
      </c>
      <c r="B10" s="104">
        <v>75011</v>
      </c>
      <c r="C10" s="92" t="s">
        <v>85</v>
      </c>
      <c r="D10" s="91">
        <v>67733</v>
      </c>
      <c r="E10" s="91"/>
      <c r="F10" s="91"/>
      <c r="G10" s="91"/>
      <c r="H10" s="91">
        <v>36470</v>
      </c>
      <c r="I10" s="91"/>
      <c r="J10" s="91"/>
      <c r="K10" s="91"/>
      <c r="L10" s="98">
        <f>H10/D10</f>
        <v>0.5384376891618561</v>
      </c>
    </row>
    <row r="11" spans="1:12" ht="29.25" customHeight="1">
      <c r="A11" s="104" t="s">
        <v>209</v>
      </c>
      <c r="B11" s="67">
        <v>75011</v>
      </c>
      <c r="C11" s="105" t="s">
        <v>183</v>
      </c>
      <c r="D11" s="91"/>
      <c r="E11" s="69">
        <f>SUM(F11:G11)</f>
        <v>67733</v>
      </c>
      <c r="F11" s="69">
        <v>67733</v>
      </c>
      <c r="G11" s="69">
        <v>0</v>
      </c>
      <c r="H11" s="69"/>
      <c r="I11" s="69">
        <f>SUM(J11:K11)</f>
        <v>36470</v>
      </c>
      <c r="J11" s="69">
        <v>36470</v>
      </c>
      <c r="K11" s="69">
        <v>0</v>
      </c>
      <c r="L11" s="103">
        <f>I11/E11</f>
        <v>0.5384376891618561</v>
      </c>
    </row>
    <row r="12" spans="1:12" s="1" customFormat="1" ht="77.25" customHeight="1">
      <c r="A12" s="104">
        <v>751</v>
      </c>
      <c r="B12" s="104">
        <v>75101</v>
      </c>
      <c r="C12" s="92" t="s">
        <v>85</v>
      </c>
      <c r="D12" s="91">
        <v>1660</v>
      </c>
      <c r="E12" s="91"/>
      <c r="F12" s="91"/>
      <c r="G12" s="91"/>
      <c r="H12" s="91">
        <v>862</v>
      </c>
      <c r="I12" s="91"/>
      <c r="J12" s="91"/>
      <c r="K12" s="91"/>
      <c r="L12" s="98">
        <f>H12/D12</f>
        <v>0.519277108433735</v>
      </c>
    </row>
    <row r="13" spans="1:12" s="1" customFormat="1" ht="26.25" customHeight="1">
      <c r="A13" s="106">
        <v>750</v>
      </c>
      <c r="B13" s="106">
        <v>75101</v>
      </c>
      <c r="C13" s="105" t="s">
        <v>222</v>
      </c>
      <c r="D13" s="68"/>
      <c r="E13" s="68">
        <f>SUM(F13:G13)</f>
        <v>1660</v>
      </c>
      <c r="F13" s="68">
        <v>1660</v>
      </c>
      <c r="G13" s="68">
        <v>0</v>
      </c>
      <c r="H13" s="68"/>
      <c r="I13" s="68">
        <f>SUM(J13:K13)</f>
        <v>0</v>
      </c>
      <c r="J13" s="68">
        <v>0</v>
      </c>
      <c r="K13" s="68">
        <v>0</v>
      </c>
      <c r="L13" s="98">
        <f>I13/E13</f>
        <v>0</v>
      </c>
    </row>
    <row r="14" spans="1:15" s="1" customFormat="1" ht="80.25" customHeight="1">
      <c r="A14" s="104">
        <v>751</v>
      </c>
      <c r="B14" s="104">
        <v>75113</v>
      </c>
      <c r="C14" s="92" t="s">
        <v>85</v>
      </c>
      <c r="D14" s="91">
        <v>19408</v>
      </c>
      <c r="E14" s="91"/>
      <c r="F14" s="91"/>
      <c r="G14" s="91"/>
      <c r="H14" s="91">
        <v>19408</v>
      </c>
      <c r="I14" s="91"/>
      <c r="J14" s="91"/>
      <c r="K14" s="91"/>
      <c r="L14" s="98">
        <f>H14/D14</f>
        <v>1</v>
      </c>
      <c r="O14" s="1" t="s">
        <v>235</v>
      </c>
    </row>
    <row r="15" spans="1:12" ht="29.25" customHeight="1">
      <c r="A15" s="104" t="s">
        <v>209</v>
      </c>
      <c r="B15" s="67">
        <v>75113</v>
      </c>
      <c r="C15" s="105" t="s">
        <v>287</v>
      </c>
      <c r="D15" s="91"/>
      <c r="E15" s="69">
        <f>SUM(F15:G15)</f>
        <v>19408</v>
      </c>
      <c r="F15" s="69">
        <v>19408</v>
      </c>
      <c r="G15" s="69">
        <v>0</v>
      </c>
      <c r="H15" s="69"/>
      <c r="I15" s="69">
        <f>SUM(J15:K15)</f>
        <v>16376.07</v>
      </c>
      <c r="J15" s="69">
        <v>16376.07</v>
      </c>
      <c r="K15" s="69">
        <v>0</v>
      </c>
      <c r="L15" s="103">
        <f>I15/E15</f>
        <v>0.8437793693322341</v>
      </c>
    </row>
    <row r="16" spans="1:12" s="1" customFormat="1" ht="76.5" customHeight="1">
      <c r="A16" s="104">
        <v>752</v>
      </c>
      <c r="B16" s="104">
        <v>75212</v>
      </c>
      <c r="C16" s="92" t="s">
        <v>85</v>
      </c>
      <c r="D16" s="91">
        <v>500</v>
      </c>
      <c r="E16" s="91"/>
      <c r="F16" s="91"/>
      <c r="G16" s="91"/>
      <c r="H16" s="91">
        <v>500</v>
      </c>
      <c r="I16" s="91"/>
      <c r="J16" s="91"/>
      <c r="K16" s="91"/>
      <c r="L16" s="98">
        <f>H16/D16</f>
        <v>1</v>
      </c>
    </row>
    <row r="17" spans="1:12" ht="29.25" customHeight="1">
      <c r="A17" s="104" t="s">
        <v>209</v>
      </c>
      <c r="B17" s="67">
        <v>75212</v>
      </c>
      <c r="C17" s="105" t="s">
        <v>288</v>
      </c>
      <c r="D17" s="91"/>
      <c r="E17" s="69">
        <f>SUM(F17:G17)</f>
        <v>500</v>
      </c>
      <c r="F17" s="69">
        <v>500</v>
      </c>
      <c r="G17" s="69">
        <v>0</v>
      </c>
      <c r="H17" s="69"/>
      <c r="I17" s="69">
        <f>SUM(J17:K17)</f>
        <v>0</v>
      </c>
      <c r="J17" s="69">
        <v>0</v>
      </c>
      <c r="K17" s="69">
        <v>0</v>
      </c>
      <c r="L17" s="103">
        <f>I17/E17</f>
        <v>0</v>
      </c>
    </row>
    <row r="18" spans="1:12" s="1" customFormat="1" ht="81" customHeight="1">
      <c r="A18" s="104">
        <v>754</v>
      </c>
      <c r="B18" s="104">
        <v>75414</v>
      </c>
      <c r="C18" s="92" t="s">
        <v>85</v>
      </c>
      <c r="D18" s="91">
        <v>400</v>
      </c>
      <c r="E18" s="91"/>
      <c r="F18" s="91"/>
      <c r="G18" s="91"/>
      <c r="H18" s="91">
        <v>400</v>
      </c>
      <c r="I18" s="91"/>
      <c r="J18" s="91"/>
      <c r="K18" s="91"/>
      <c r="L18" s="98">
        <f>H18/D18</f>
        <v>1</v>
      </c>
    </row>
    <row r="19" spans="1:12" ht="28.5" customHeight="1">
      <c r="A19" s="104" t="s">
        <v>209</v>
      </c>
      <c r="B19" s="67">
        <v>75414</v>
      </c>
      <c r="C19" s="105" t="s">
        <v>241</v>
      </c>
      <c r="D19" s="91"/>
      <c r="E19" s="69">
        <f>SUM(F19:G19)</f>
        <v>400</v>
      </c>
      <c r="F19" s="69">
        <v>400</v>
      </c>
      <c r="G19" s="69">
        <v>0</v>
      </c>
      <c r="H19" s="69"/>
      <c r="I19" s="69">
        <f>SUM(J19:K19)</f>
        <v>0</v>
      </c>
      <c r="J19" s="69">
        <v>0</v>
      </c>
      <c r="K19" s="69">
        <v>0</v>
      </c>
      <c r="L19" s="103">
        <f>I19/E19</f>
        <v>0</v>
      </c>
    </row>
    <row r="20" spans="1:12" s="1" customFormat="1" ht="81" customHeight="1">
      <c r="A20" s="104">
        <v>852</v>
      </c>
      <c r="B20" s="104">
        <v>85212</v>
      </c>
      <c r="C20" s="92" t="s">
        <v>85</v>
      </c>
      <c r="D20" s="91">
        <v>2227000</v>
      </c>
      <c r="E20" s="91"/>
      <c r="F20" s="91"/>
      <c r="G20" s="91"/>
      <c r="H20" s="91">
        <v>1130000</v>
      </c>
      <c r="I20" s="91"/>
      <c r="J20" s="91"/>
      <c r="K20" s="91"/>
      <c r="L20" s="98">
        <f>H20/D20</f>
        <v>0.5074090704984284</v>
      </c>
    </row>
    <row r="21" spans="1:12" ht="75" customHeight="1">
      <c r="A21" s="104" t="s">
        <v>209</v>
      </c>
      <c r="B21" s="67">
        <v>85212</v>
      </c>
      <c r="C21" s="105" t="s">
        <v>252</v>
      </c>
      <c r="D21" s="91"/>
      <c r="E21" s="68">
        <f>SUM(F21:G21)</f>
        <v>2227000</v>
      </c>
      <c r="F21" s="68">
        <v>2227000</v>
      </c>
      <c r="G21" s="69">
        <v>0</v>
      </c>
      <c r="H21" s="69"/>
      <c r="I21" s="68">
        <f>SUM(J21:K21)</f>
        <v>1129927.34</v>
      </c>
      <c r="J21" s="68">
        <v>1129927.34</v>
      </c>
      <c r="K21" s="69">
        <v>0</v>
      </c>
      <c r="L21" s="103">
        <f>I21/E21</f>
        <v>0.5073764436461607</v>
      </c>
    </row>
    <row r="22" spans="1:12" s="1" customFormat="1" ht="81" customHeight="1">
      <c r="A22" s="104" t="s">
        <v>209</v>
      </c>
      <c r="B22" s="104">
        <v>85213</v>
      </c>
      <c r="C22" s="92" t="s">
        <v>85</v>
      </c>
      <c r="D22" s="91">
        <v>10000</v>
      </c>
      <c r="E22" s="91"/>
      <c r="F22" s="91"/>
      <c r="G22" s="91"/>
      <c r="H22" s="91">
        <v>6000</v>
      </c>
      <c r="I22" s="91"/>
      <c r="J22" s="91"/>
      <c r="K22" s="91"/>
      <c r="L22" s="98">
        <f>H22/D22</f>
        <v>0.6</v>
      </c>
    </row>
    <row r="23" spans="1:12" ht="90" customHeight="1">
      <c r="A23" s="104" t="s">
        <v>209</v>
      </c>
      <c r="B23" s="67">
        <v>85213</v>
      </c>
      <c r="C23" s="107" t="s">
        <v>253</v>
      </c>
      <c r="D23" s="91"/>
      <c r="E23" s="68">
        <f>SUM(F23:G23)</f>
        <v>10000</v>
      </c>
      <c r="F23" s="68">
        <v>10000</v>
      </c>
      <c r="G23" s="69">
        <v>0</v>
      </c>
      <c r="H23" s="69"/>
      <c r="I23" s="69">
        <f>SUM(J23:K23)</f>
        <v>3127.2</v>
      </c>
      <c r="J23" s="69">
        <v>3127.2</v>
      </c>
      <c r="K23" s="69">
        <v>0</v>
      </c>
      <c r="L23" s="103">
        <f>I23/E23</f>
        <v>0.31272</v>
      </c>
    </row>
    <row r="24" spans="1:12" s="1" customFormat="1" ht="81.75" customHeight="1">
      <c r="A24" s="104" t="s">
        <v>209</v>
      </c>
      <c r="B24" s="104">
        <v>85215</v>
      </c>
      <c r="C24" s="92" t="s">
        <v>85</v>
      </c>
      <c r="D24" s="91">
        <v>501.9</v>
      </c>
      <c r="E24" s="91"/>
      <c r="F24" s="91"/>
      <c r="G24" s="91"/>
      <c r="H24" s="91">
        <v>501.9</v>
      </c>
      <c r="I24" s="91"/>
      <c r="J24" s="91"/>
      <c r="K24" s="91"/>
      <c r="L24" s="98">
        <f>H24/D24</f>
        <v>1</v>
      </c>
    </row>
    <row r="25" spans="1:12" ht="43.5" customHeight="1">
      <c r="A25" s="104" t="s">
        <v>209</v>
      </c>
      <c r="B25" s="67">
        <v>85215</v>
      </c>
      <c r="C25" s="107" t="s">
        <v>289</v>
      </c>
      <c r="D25" s="69"/>
      <c r="E25" s="69">
        <f>SUM(F25:G25)</f>
        <v>501.9</v>
      </c>
      <c r="F25" s="69">
        <v>501.9</v>
      </c>
      <c r="G25" s="69">
        <v>0</v>
      </c>
      <c r="H25" s="69"/>
      <c r="I25" s="69">
        <f>SUM(J25:K25)</f>
        <v>0</v>
      </c>
      <c r="J25" s="69">
        <v>0</v>
      </c>
      <c r="K25" s="69">
        <v>0</v>
      </c>
      <c r="L25" s="103">
        <f>I25/E25</f>
        <v>0</v>
      </c>
    </row>
    <row r="26" spans="1:12" s="1" customFormat="1" ht="81.75" customHeight="1">
      <c r="A26" s="104" t="s">
        <v>209</v>
      </c>
      <c r="B26" s="104">
        <v>85228</v>
      </c>
      <c r="C26" s="92" t="s">
        <v>85</v>
      </c>
      <c r="D26" s="91">
        <v>64870</v>
      </c>
      <c r="E26" s="91"/>
      <c r="F26" s="91"/>
      <c r="G26" s="91"/>
      <c r="H26" s="91">
        <v>34930</v>
      </c>
      <c r="I26" s="91"/>
      <c r="J26" s="91"/>
      <c r="K26" s="91"/>
      <c r="L26" s="98">
        <f>H26/D26</f>
        <v>0.5384615384615384</v>
      </c>
    </row>
    <row r="27" spans="1:12" ht="43.5" customHeight="1">
      <c r="A27" s="104" t="s">
        <v>209</v>
      </c>
      <c r="B27" s="67">
        <v>85228</v>
      </c>
      <c r="C27" s="107" t="s">
        <v>160</v>
      </c>
      <c r="D27" s="69"/>
      <c r="E27" s="69">
        <f>SUM(F27:G27)</f>
        <v>64870</v>
      </c>
      <c r="F27" s="69">
        <v>64870</v>
      </c>
      <c r="G27" s="69">
        <v>0</v>
      </c>
      <c r="H27" s="69"/>
      <c r="I27" s="69">
        <f>SUM(J27:K27)</f>
        <v>34074.95</v>
      </c>
      <c r="J27" s="69">
        <v>34074.95</v>
      </c>
      <c r="K27" s="69">
        <v>0</v>
      </c>
      <c r="L27" s="103">
        <f>I27/E27</f>
        <v>0.5252805611222444</v>
      </c>
    </row>
    <row r="28" spans="1:12" s="1" customFormat="1" ht="84" customHeight="1">
      <c r="A28" s="104" t="s">
        <v>209</v>
      </c>
      <c r="B28" s="104">
        <v>85295</v>
      </c>
      <c r="C28" s="92" t="s">
        <v>85</v>
      </c>
      <c r="D28" s="91">
        <v>43724</v>
      </c>
      <c r="E28" s="91"/>
      <c r="F28" s="91"/>
      <c r="G28" s="91"/>
      <c r="H28" s="91">
        <v>33243</v>
      </c>
      <c r="I28" s="91"/>
      <c r="J28" s="91"/>
      <c r="K28" s="91"/>
      <c r="L28" s="98">
        <f>H28/D28</f>
        <v>0.7602918305735981</v>
      </c>
    </row>
    <row r="29" spans="1:12" ht="39.75" customHeight="1">
      <c r="A29" s="104" t="s">
        <v>209</v>
      </c>
      <c r="B29" s="67">
        <v>85295</v>
      </c>
      <c r="C29" s="107" t="s">
        <v>161</v>
      </c>
      <c r="D29" s="69"/>
      <c r="E29" s="69">
        <f>SUM(F29:G29)</f>
        <v>43724</v>
      </c>
      <c r="F29" s="69">
        <v>43724</v>
      </c>
      <c r="G29" s="69">
        <v>0</v>
      </c>
      <c r="H29" s="69"/>
      <c r="I29" s="69">
        <f>SUM(J29:K29)</f>
        <v>30220</v>
      </c>
      <c r="J29" s="69">
        <v>30220</v>
      </c>
      <c r="K29" s="69">
        <v>0</v>
      </c>
      <c r="L29" s="103">
        <f>I29/E29</f>
        <v>0.6911535998536273</v>
      </c>
    </row>
    <row r="30" spans="1:13" ht="27" customHeight="1">
      <c r="A30" s="265" t="s">
        <v>1</v>
      </c>
      <c r="B30" s="265"/>
      <c r="C30" s="265"/>
      <c r="D30" s="108">
        <f>SUM(D8:D29)</f>
        <v>2522640.02</v>
      </c>
      <c r="E30" s="108">
        <f>SUM(F30:G30)</f>
        <v>2522640.02</v>
      </c>
      <c r="F30" s="108">
        <f>SUM(F8:F29)</f>
        <v>2522640.02</v>
      </c>
      <c r="G30" s="108">
        <f>SUM(G8:G26)</f>
        <v>0</v>
      </c>
      <c r="H30" s="108">
        <f>SUM(H8:H29)</f>
        <v>1349158.02</v>
      </c>
      <c r="I30" s="108">
        <f>SUM(J30:K30)</f>
        <v>1337037.47</v>
      </c>
      <c r="J30" s="108">
        <f>SUM(J8:J29)</f>
        <v>1337037.47</v>
      </c>
      <c r="K30" s="108">
        <f>SUM(K8:K29)</f>
        <v>0</v>
      </c>
      <c r="L30" s="109">
        <f>H30/D30</f>
        <v>0.5348198749340384</v>
      </c>
      <c r="M30" s="56" t="s">
        <v>238</v>
      </c>
    </row>
    <row r="32" ht="12.75">
      <c r="A32" s="5"/>
    </row>
  </sheetData>
  <sheetProtection/>
  <mergeCells count="14">
    <mergeCell ref="A30:C30"/>
    <mergeCell ref="B4:B6"/>
    <mergeCell ref="C4:C6"/>
    <mergeCell ref="H4:K4"/>
    <mergeCell ref="L4:L6"/>
    <mergeCell ref="J5:K5"/>
    <mergeCell ref="H5:H6"/>
    <mergeCell ref="I5:I6"/>
    <mergeCell ref="A3:G3"/>
    <mergeCell ref="D5:D6"/>
    <mergeCell ref="E5:E6"/>
    <mergeCell ref="F5:G5"/>
    <mergeCell ref="D4:G4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16"/>
  <sheetViews>
    <sheetView zoomScalePageLayoutView="0" workbookViewId="0" topLeftCell="A1">
      <selection activeCell="A14" sqref="A14:D1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  <col min="6" max="6" width="21.8515625" style="0" customWidth="1"/>
    <col min="7" max="7" width="11.7109375" style="0" customWidth="1"/>
  </cols>
  <sheetData>
    <row r="1" spans="4:6" ht="12.75">
      <c r="D1" s="197"/>
      <c r="F1" s="197" t="s">
        <v>358</v>
      </c>
    </row>
    <row r="2" ht="12.75">
      <c r="D2" t="s">
        <v>239</v>
      </c>
    </row>
    <row r="3" spans="1:5" ht="77.25" customHeight="1">
      <c r="A3" s="259" t="s">
        <v>290</v>
      </c>
      <c r="B3" s="259"/>
      <c r="C3" s="259"/>
      <c r="D3" s="259"/>
      <c r="E3" s="259"/>
    </row>
    <row r="4" spans="4:5" ht="19.5" customHeight="1">
      <c r="D4" s="2"/>
      <c r="E4" s="34"/>
    </row>
    <row r="5" spans="1:7" ht="19.5" customHeight="1">
      <c r="A5" s="260" t="s">
        <v>14</v>
      </c>
      <c r="B5" s="260" t="s">
        <v>0</v>
      </c>
      <c r="C5" s="260" t="s">
        <v>4</v>
      </c>
      <c r="D5" s="254" t="s">
        <v>64</v>
      </c>
      <c r="E5" s="269" t="s">
        <v>273</v>
      </c>
      <c r="F5" s="269" t="s">
        <v>291</v>
      </c>
      <c r="G5" s="269" t="s">
        <v>233</v>
      </c>
    </row>
    <row r="6" spans="1:7" ht="19.5" customHeight="1">
      <c r="A6" s="260"/>
      <c r="B6" s="260"/>
      <c r="C6" s="260"/>
      <c r="D6" s="254"/>
      <c r="E6" s="270"/>
      <c r="F6" s="270"/>
      <c r="G6" s="270"/>
    </row>
    <row r="7" spans="1:7" ht="19.5" customHeight="1">
      <c r="A7" s="260"/>
      <c r="B7" s="260"/>
      <c r="C7" s="260"/>
      <c r="D7" s="254"/>
      <c r="E7" s="271"/>
      <c r="F7" s="271"/>
      <c r="G7" s="271"/>
    </row>
    <row r="8" spans="1:7" ht="17.25" customHeight="1">
      <c r="A8" s="41">
        <v>1</v>
      </c>
      <c r="B8" s="41">
        <v>2</v>
      </c>
      <c r="C8" s="41">
        <v>3</v>
      </c>
      <c r="D8" s="41">
        <v>4</v>
      </c>
      <c r="E8" s="41">
        <v>1</v>
      </c>
      <c r="F8" s="50">
        <v>6</v>
      </c>
      <c r="G8" s="50">
        <v>7</v>
      </c>
    </row>
    <row r="9" spans="1:7" ht="30" customHeight="1">
      <c r="A9" s="35" t="s">
        <v>17</v>
      </c>
      <c r="B9" s="35">
        <v>921</v>
      </c>
      <c r="C9" s="35">
        <v>92116</v>
      </c>
      <c r="D9" s="59" t="s">
        <v>364</v>
      </c>
      <c r="E9" s="61">
        <v>307500</v>
      </c>
      <c r="F9" s="63">
        <v>153750</v>
      </c>
      <c r="G9" s="53">
        <f>F9/E9</f>
        <v>0.5</v>
      </c>
    </row>
    <row r="10" spans="1:7" ht="30" customHeight="1">
      <c r="A10" s="60"/>
      <c r="B10" s="60"/>
      <c r="C10" s="60"/>
      <c r="D10" s="60"/>
      <c r="E10" s="64"/>
      <c r="F10" s="63"/>
      <c r="G10" s="53"/>
    </row>
    <row r="11" spans="1:7" ht="30" customHeight="1">
      <c r="A11" s="60"/>
      <c r="B11" s="60"/>
      <c r="C11" s="60"/>
      <c r="D11" s="60"/>
      <c r="E11" s="64"/>
      <c r="F11" s="63"/>
      <c r="G11" s="53"/>
    </row>
    <row r="12" spans="1:7" ht="30" customHeight="1">
      <c r="A12" s="60"/>
      <c r="B12" s="60"/>
      <c r="C12" s="60"/>
      <c r="D12" s="60"/>
      <c r="E12" s="64"/>
      <c r="F12" s="63"/>
      <c r="G12" s="53"/>
    </row>
    <row r="13" spans="1:7" ht="30" customHeight="1">
      <c r="A13" s="60"/>
      <c r="B13" s="60"/>
      <c r="C13" s="60"/>
      <c r="D13" s="60"/>
      <c r="E13" s="64"/>
      <c r="F13" s="63"/>
      <c r="G13" s="53"/>
    </row>
    <row r="14" spans="1:7" s="2" customFormat="1" ht="30" customHeight="1">
      <c r="A14" s="260" t="s">
        <v>1</v>
      </c>
      <c r="B14" s="260"/>
      <c r="C14" s="260"/>
      <c r="D14" s="260"/>
      <c r="E14" s="62">
        <f>SUM(E9:E13)</f>
        <v>307500</v>
      </c>
      <c r="F14" s="62">
        <f>SUM(F9:F13)</f>
        <v>153750</v>
      </c>
      <c r="G14" s="54">
        <f>F14/E14</f>
        <v>0.5</v>
      </c>
    </row>
    <row r="16" ht="12.75">
      <c r="A16" s="5"/>
    </row>
  </sheetData>
  <sheetProtection/>
  <mergeCells count="9">
    <mergeCell ref="F5:F7"/>
    <mergeCell ref="G5:G7"/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2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1.421875" style="0" customWidth="1"/>
    <col min="5" max="5" width="28.421875" style="0" customWidth="1"/>
    <col min="6" max="6" width="26.140625" style="0" customWidth="1"/>
    <col min="7" max="7" width="11.57421875" style="0" customWidth="1"/>
  </cols>
  <sheetData>
    <row r="1" spans="4:6" ht="12.75">
      <c r="D1" s="4"/>
      <c r="F1" s="4" t="s">
        <v>359</v>
      </c>
    </row>
    <row r="2" ht="12.75">
      <c r="D2" t="s">
        <v>239</v>
      </c>
    </row>
    <row r="3" spans="1:5" ht="77.25" customHeight="1">
      <c r="A3" s="261" t="s">
        <v>297</v>
      </c>
      <c r="B3" s="261"/>
      <c r="C3" s="261"/>
      <c r="D3" s="261"/>
      <c r="E3" s="261"/>
    </row>
    <row r="4" spans="4:5" ht="19.5" customHeight="1">
      <c r="D4" s="2"/>
      <c r="E4" s="34"/>
    </row>
    <row r="5" spans="1:7" ht="19.5" customHeight="1">
      <c r="A5" s="260" t="s">
        <v>14</v>
      </c>
      <c r="B5" s="260" t="s">
        <v>0</v>
      </c>
      <c r="C5" s="260" t="s">
        <v>4</v>
      </c>
      <c r="D5" s="254" t="s">
        <v>15</v>
      </c>
      <c r="E5" s="254" t="s">
        <v>65</v>
      </c>
      <c r="F5" s="273" t="s">
        <v>291</v>
      </c>
      <c r="G5" s="273" t="s">
        <v>233</v>
      </c>
    </row>
    <row r="6" spans="1:7" ht="19.5" customHeight="1">
      <c r="A6" s="260"/>
      <c r="B6" s="260"/>
      <c r="C6" s="260"/>
      <c r="D6" s="254"/>
      <c r="E6" s="254"/>
      <c r="F6" s="273"/>
      <c r="G6" s="273"/>
    </row>
    <row r="7" spans="1:7" ht="31.5" customHeight="1">
      <c r="A7" s="260"/>
      <c r="B7" s="260"/>
      <c r="C7" s="260"/>
      <c r="D7" s="254"/>
      <c r="E7" s="254"/>
      <c r="F7" s="274"/>
      <c r="G7" s="274"/>
    </row>
    <row r="8" spans="1:7" ht="22.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</row>
    <row r="9" spans="1:7" s="47" customFormat="1" ht="51" customHeight="1">
      <c r="A9" s="272" t="s">
        <v>219</v>
      </c>
      <c r="B9" s="272"/>
      <c r="C9" s="272"/>
      <c r="D9" s="48" t="s">
        <v>220</v>
      </c>
      <c r="E9" s="57">
        <f>SUM(E10:E13)</f>
        <v>536396</v>
      </c>
      <c r="F9" s="57">
        <f>SUM(F10:F13)</f>
        <v>236852.93</v>
      </c>
      <c r="G9" s="53">
        <f>F9/E9</f>
        <v>0.44156356497811317</v>
      </c>
    </row>
    <row r="10" spans="1:7" ht="51" customHeight="1">
      <c r="A10" s="42" t="s">
        <v>17</v>
      </c>
      <c r="B10" s="43">
        <v>150</v>
      </c>
      <c r="C10" s="43">
        <v>15011</v>
      </c>
      <c r="D10" s="44" t="s">
        <v>223</v>
      </c>
      <c r="E10" s="165">
        <v>6816</v>
      </c>
      <c r="F10" s="49">
        <v>6813.93</v>
      </c>
      <c r="G10" s="55">
        <f>F10/E10</f>
        <v>0.9996963028169015</v>
      </c>
    </row>
    <row r="11" spans="1:7" ht="44.25" customHeight="1">
      <c r="A11" s="42" t="s">
        <v>19</v>
      </c>
      <c r="B11" s="43">
        <v>400</v>
      </c>
      <c r="C11" s="43">
        <v>40002</v>
      </c>
      <c r="D11" s="44" t="s">
        <v>292</v>
      </c>
      <c r="E11" s="165">
        <v>17000</v>
      </c>
      <c r="F11" s="49">
        <v>16790</v>
      </c>
      <c r="G11" s="55">
        <f>F11/E11</f>
        <v>0.9876470588235294</v>
      </c>
    </row>
    <row r="12" spans="1:7" ht="56.25" customHeight="1">
      <c r="A12" s="43" t="s">
        <v>21</v>
      </c>
      <c r="B12" s="43">
        <v>600</v>
      </c>
      <c r="C12" s="43">
        <v>60004</v>
      </c>
      <c r="D12" s="45" t="s">
        <v>293</v>
      </c>
      <c r="E12" s="165">
        <v>500000</v>
      </c>
      <c r="F12" s="49">
        <v>213249</v>
      </c>
      <c r="G12" s="55">
        <f>F12/E12</f>
        <v>0.426498</v>
      </c>
    </row>
    <row r="13" spans="1:7" ht="43.5" customHeight="1">
      <c r="A13" s="42" t="s">
        <v>29</v>
      </c>
      <c r="B13" s="43">
        <v>750</v>
      </c>
      <c r="C13" s="43">
        <v>75095</v>
      </c>
      <c r="D13" s="44" t="s">
        <v>223</v>
      </c>
      <c r="E13" s="165">
        <v>12580</v>
      </c>
      <c r="F13" s="49">
        <v>0</v>
      </c>
      <c r="G13" s="55">
        <f>F13/E13</f>
        <v>0</v>
      </c>
    </row>
    <row r="14" spans="1:7" ht="25.5" customHeigh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</row>
    <row r="15" spans="1:7" s="38" customFormat="1" ht="41.25" customHeight="1">
      <c r="A15" s="272" t="s">
        <v>221</v>
      </c>
      <c r="B15" s="272"/>
      <c r="C15" s="272"/>
      <c r="D15" s="48" t="s">
        <v>59</v>
      </c>
      <c r="E15" s="57">
        <f>SUM(E16:E18)</f>
        <v>130000</v>
      </c>
      <c r="F15" s="57">
        <f>SUM(F18:F18)</f>
        <v>59200</v>
      </c>
      <c r="G15" s="53">
        <f>F15/E15</f>
        <v>0.4553846153846154</v>
      </c>
    </row>
    <row r="16" spans="1:7" s="38" customFormat="1" ht="41.25" customHeight="1">
      <c r="A16" s="74" t="s">
        <v>17</v>
      </c>
      <c r="B16" s="74">
        <v>851</v>
      </c>
      <c r="C16" s="74">
        <v>85195</v>
      </c>
      <c r="D16" s="75" t="s">
        <v>294</v>
      </c>
      <c r="E16" s="165">
        <v>5000</v>
      </c>
      <c r="F16" s="58">
        <v>2500</v>
      </c>
      <c r="G16" s="55">
        <f>F16/E16</f>
        <v>0.5</v>
      </c>
    </row>
    <row r="17" spans="1:7" s="38" customFormat="1" ht="41.25" customHeight="1">
      <c r="A17" s="74" t="s">
        <v>19</v>
      </c>
      <c r="B17" s="74">
        <v>921</v>
      </c>
      <c r="C17" s="74">
        <v>92195</v>
      </c>
      <c r="D17" s="75" t="s">
        <v>295</v>
      </c>
      <c r="E17" s="165">
        <v>5000</v>
      </c>
      <c r="F17" s="58">
        <v>5000</v>
      </c>
      <c r="G17" s="55">
        <f>F17/E17</f>
        <v>1</v>
      </c>
    </row>
    <row r="18" spans="1:7" s="38" customFormat="1" ht="41.25" customHeight="1">
      <c r="A18" s="43" t="s">
        <v>21</v>
      </c>
      <c r="B18" s="43">
        <v>926</v>
      </c>
      <c r="C18" s="43">
        <v>92605</v>
      </c>
      <c r="D18" s="44" t="s">
        <v>296</v>
      </c>
      <c r="E18" s="166">
        <v>120000</v>
      </c>
      <c r="F18" s="58">
        <v>59200</v>
      </c>
      <c r="G18" s="55">
        <f>F18/E18</f>
        <v>0.49333333333333335</v>
      </c>
    </row>
    <row r="19" spans="1:7" s="2" customFormat="1" ht="30" customHeight="1">
      <c r="A19" s="275" t="s">
        <v>1</v>
      </c>
      <c r="B19" s="276"/>
      <c r="C19" s="276"/>
      <c r="D19" s="277"/>
      <c r="E19" s="62">
        <f>SUM(E15+E9)</f>
        <v>666396</v>
      </c>
      <c r="F19" s="62">
        <f>SUM(F15+F9)</f>
        <v>296052.93</v>
      </c>
      <c r="G19" s="54">
        <f>F19/E19</f>
        <v>0.44425976446437254</v>
      </c>
    </row>
    <row r="21" ht="12.75">
      <c r="A21" s="5"/>
    </row>
  </sheetData>
  <sheetProtection/>
  <mergeCells count="11">
    <mergeCell ref="E5:E7"/>
    <mergeCell ref="A15:C15"/>
    <mergeCell ref="F5:F7"/>
    <mergeCell ref="G5:G7"/>
    <mergeCell ref="A19:D19"/>
    <mergeCell ref="A9:C9"/>
    <mergeCell ref="A3:E3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R81"/>
  <sheetViews>
    <sheetView showGridLines="0" zoomScalePageLayoutView="0" workbookViewId="0" topLeftCell="A1">
      <selection activeCell="A4" sqref="A4:K4"/>
    </sheetView>
  </sheetViews>
  <sheetFormatPr defaultColWidth="9.140625" defaultRowHeight="12.75"/>
  <cols>
    <col min="1" max="1" width="4.140625" style="2" customWidth="1"/>
    <col min="2" max="2" width="4.57421875" style="2" customWidth="1"/>
    <col min="3" max="3" width="7.7109375" style="2" customWidth="1"/>
    <col min="4" max="4" width="15.140625" style="2" customWidth="1"/>
    <col min="5" max="5" width="12.421875" style="2" customWidth="1"/>
    <col min="6" max="6" width="11.7109375" style="2" customWidth="1"/>
    <col min="7" max="7" width="11.421875" style="2" customWidth="1"/>
    <col min="8" max="8" width="12.57421875" style="2" customWidth="1"/>
    <col min="9" max="9" width="9.7109375" style="2" customWidth="1"/>
    <col min="10" max="10" width="12.00390625" style="2" customWidth="1"/>
    <col min="11" max="11" width="10.28125" style="2" customWidth="1"/>
    <col min="12" max="12" width="11.7109375" style="2" customWidth="1"/>
    <col min="13" max="13" width="9.140625" style="2" customWidth="1"/>
    <col min="14" max="14" width="5.28125" style="2" customWidth="1"/>
    <col min="15" max="15" width="9.140625" style="2" hidden="1" customWidth="1"/>
    <col min="16" max="16384" width="9.140625" style="2" customWidth="1"/>
  </cols>
  <sheetData>
    <row r="1" spans="8:13" ht="12.75">
      <c r="H1" s="148"/>
      <c r="K1"/>
      <c r="L1"/>
      <c r="M1"/>
    </row>
    <row r="2" spans="8:13" ht="12.75">
      <c r="H2" s="281" t="s">
        <v>360</v>
      </c>
      <c r="I2" s="282"/>
      <c r="K2"/>
      <c r="L2"/>
      <c r="M2"/>
    </row>
    <row r="3" spans="8:13" ht="13.5" customHeight="1">
      <c r="H3" s="148"/>
      <c r="K3"/>
      <c r="L3"/>
      <c r="M3"/>
    </row>
    <row r="4" spans="1:13" ht="57" customHeight="1">
      <c r="A4" s="283" t="s">
        <v>346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33"/>
      <c r="M4" s="33"/>
    </row>
    <row r="5" spans="1:13" ht="10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1"/>
      <c r="L5" s="31"/>
      <c r="M5" s="31"/>
    </row>
    <row r="6" spans="1:13" s="36" customFormat="1" ht="19.5" customHeight="1">
      <c r="A6" s="265" t="s">
        <v>14</v>
      </c>
      <c r="B6" s="265" t="s">
        <v>0</v>
      </c>
      <c r="C6" s="265" t="s">
        <v>67</v>
      </c>
      <c r="D6" s="262" t="s">
        <v>345</v>
      </c>
      <c r="E6" s="262" t="s">
        <v>68</v>
      </c>
      <c r="F6" s="262" t="s">
        <v>69</v>
      </c>
      <c r="G6" s="262"/>
      <c r="H6" s="262"/>
      <c r="I6" s="262"/>
      <c r="J6" s="262"/>
      <c r="K6" s="262" t="s">
        <v>70</v>
      </c>
      <c r="L6" s="253" t="s">
        <v>344</v>
      </c>
      <c r="M6" s="253" t="s">
        <v>233</v>
      </c>
    </row>
    <row r="7" spans="1:13" s="36" customFormat="1" ht="19.5" customHeight="1">
      <c r="A7" s="265"/>
      <c r="B7" s="265"/>
      <c r="C7" s="265"/>
      <c r="D7" s="262"/>
      <c r="E7" s="262"/>
      <c r="F7" s="262" t="s">
        <v>343</v>
      </c>
      <c r="G7" s="262" t="s">
        <v>71</v>
      </c>
      <c r="H7" s="262"/>
      <c r="I7" s="262"/>
      <c r="J7" s="262"/>
      <c r="K7" s="262"/>
      <c r="L7" s="253"/>
      <c r="M7" s="253"/>
    </row>
    <row r="8" spans="1:13" s="36" customFormat="1" ht="29.25" customHeight="1">
      <c r="A8" s="265"/>
      <c r="B8" s="265"/>
      <c r="C8" s="265"/>
      <c r="D8" s="262"/>
      <c r="E8" s="262"/>
      <c r="F8" s="262"/>
      <c r="G8" s="262" t="s">
        <v>72</v>
      </c>
      <c r="H8" s="262" t="s">
        <v>73</v>
      </c>
      <c r="I8" s="262" t="s">
        <v>74</v>
      </c>
      <c r="J8" s="262" t="s">
        <v>75</v>
      </c>
      <c r="K8" s="262"/>
      <c r="L8" s="253"/>
      <c r="M8" s="253"/>
    </row>
    <row r="9" spans="1:13" s="36" customFormat="1" ht="19.5" customHeight="1">
      <c r="A9" s="265"/>
      <c r="B9" s="265"/>
      <c r="C9" s="265"/>
      <c r="D9" s="262"/>
      <c r="E9" s="262"/>
      <c r="F9" s="262"/>
      <c r="G9" s="262"/>
      <c r="H9" s="262"/>
      <c r="I9" s="262"/>
      <c r="J9" s="262"/>
      <c r="K9" s="262"/>
      <c r="L9" s="253"/>
      <c r="M9" s="253"/>
    </row>
    <row r="10" spans="1:13" s="36" customFormat="1" ht="52.5" customHeight="1">
      <c r="A10" s="265"/>
      <c r="B10" s="265"/>
      <c r="C10" s="265"/>
      <c r="D10" s="262"/>
      <c r="E10" s="262"/>
      <c r="F10" s="262"/>
      <c r="G10" s="262"/>
      <c r="H10" s="262"/>
      <c r="I10" s="262"/>
      <c r="J10" s="262"/>
      <c r="K10" s="262"/>
      <c r="L10" s="253"/>
      <c r="M10" s="253"/>
    </row>
    <row r="11" spans="1:13" ht="22.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161">
        <v>12</v>
      </c>
      <c r="M11" s="161">
        <v>13</v>
      </c>
    </row>
    <row r="12" spans="1:13" ht="57" customHeight="1">
      <c r="A12" s="106" t="s">
        <v>17</v>
      </c>
      <c r="B12" s="167" t="s">
        <v>78</v>
      </c>
      <c r="C12" s="167" t="s">
        <v>178</v>
      </c>
      <c r="D12" s="168" t="s">
        <v>298</v>
      </c>
      <c r="E12" s="169">
        <f aca="true" t="shared" si="0" ref="E12:E51">SUM(F12)</f>
        <v>50000</v>
      </c>
      <c r="F12" s="169">
        <f>SUM(G12:H12,J12)</f>
        <v>50000</v>
      </c>
      <c r="G12" s="169">
        <v>50000</v>
      </c>
      <c r="H12" s="169"/>
      <c r="I12" s="149" t="s">
        <v>76</v>
      </c>
      <c r="J12" s="169"/>
      <c r="K12" s="150" t="s">
        <v>210</v>
      </c>
      <c r="L12" s="181">
        <v>0</v>
      </c>
      <c r="M12" s="71">
        <f aca="true" t="shared" si="1" ref="M12:M62">L12/F12</f>
        <v>0</v>
      </c>
    </row>
    <row r="13" spans="1:13" s="153" customFormat="1" ht="48.75" customHeight="1">
      <c r="A13" s="157" t="s">
        <v>19</v>
      </c>
      <c r="B13" s="170" t="s">
        <v>209</v>
      </c>
      <c r="C13" s="170" t="s">
        <v>209</v>
      </c>
      <c r="D13" s="171" t="s">
        <v>299</v>
      </c>
      <c r="E13" s="172">
        <f t="shared" si="0"/>
        <v>70000</v>
      </c>
      <c r="F13" s="172">
        <f>SUM(G13:H13,J13)</f>
        <v>70000</v>
      </c>
      <c r="G13" s="172">
        <v>70000</v>
      </c>
      <c r="H13" s="172"/>
      <c r="I13" s="151" t="s">
        <v>76</v>
      </c>
      <c r="J13" s="172"/>
      <c r="K13" s="152" t="s">
        <v>210</v>
      </c>
      <c r="L13" s="182">
        <v>68223.86</v>
      </c>
      <c r="M13" s="71">
        <f t="shared" si="1"/>
        <v>0.9746265714285715</v>
      </c>
    </row>
    <row r="14" spans="1:13" s="46" customFormat="1" ht="55.5" customHeight="1">
      <c r="A14" s="279" t="s">
        <v>212</v>
      </c>
      <c r="B14" s="280"/>
      <c r="C14" s="280"/>
      <c r="D14" s="280"/>
      <c r="E14" s="173">
        <f t="shared" si="0"/>
        <v>120000</v>
      </c>
      <c r="F14" s="173">
        <f>SUM(G14:H14,I14,J14)</f>
        <v>120000</v>
      </c>
      <c r="G14" s="173">
        <f>SUM(G12:G13)</f>
        <v>120000</v>
      </c>
      <c r="H14" s="173">
        <f>SUM(H12:H13)</f>
        <v>0</v>
      </c>
      <c r="I14" s="147"/>
      <c r="J14" s="173">
        <f>SUM(J12:J13)</f>
        <v>0</v>
      </c>
      <c r="K14" s="155" t="s">
        <v>66</v>
      </c>
      <c r="L14" s="183">
        <f>SUM(L12:L13)</f>
        <v>68223.86</v>
      </c>
      <c r="M14" s="72">
        <f t="shared" si="1"/>
        <v>0.5685321666666666</v>
      </c>
    </row>
    <row r="15" spans="1:13" ht="52.5" customHeight="1">
      <c r="A15" s="106" t="s">
        <v>21</v>
      </c>
      <c r="B15" s="167" t="s">
        <v>115</v>
      </c>
      <c r="C15" s="167" t="s">
        <v>119</v>
      </c>
      <c r="D15" s="168" t="s">
        <v>300</v>
      </c>
      <c r="E15" s="169">
        <f t="shared" si="0"/>
        <v>100000</v>
      </c>
      <c r="F15" s="169">
        <f aca="true" t="shared" si="2" ref="F15:F23">SUM(G15:H15,J15)</f>
        <v>100000</v>
      </c>
      <c r="G15" s="169">
        <v>100000</v>
      </c>
      <c r="H15" s="169"/>
      <c r="I15" s="149" t="s">
        <v>76</v>
      </c>
      <c r="J15" s="169"/>
      <c r="K15" s="150" t="s">
        <v>210</v>
      </c>
      <c r="L15" s="184">
        <v>0</v>
      </c>
      <c r="M15" s="71">
        <f t="shared" si="1"/>
        <v>0</v>
      </c>
    </row>
    <row r="16" spans="1:13" s="153" customFormat="1" ht="60" customHeight="1">
      <c r="A16" s="157" t="s">
        <v>29</v>
      </c>
      <c r="B16" s="170" t="s">
        <v>209</v>
      </c>
      <c r="C16" s="170" t="s">
        <v>209</v>
      </c>
      <c r="D16" s="171" t="s">
        <v>301</v>
      </c>
      <c r="E16" s="172">
        <f t="shared" si="0"/>
        <v>300000</v>
      </c>
      <c r="F16" s="172">
        <f t="shared" si="2"/>
        <v>300000</v>
      </c>
      <c r="G16" s="172">
        <v>300000</v>
      </c>
      <c r="H16" s="172"/>
      <c r="I16" s="151" t="s">
        <v>76</v>
      </c>
      <c r="J16" s="172"/>
      <c r="K16" s="152" t="s">
        <v>210</v>
      </c>
      <c r="L16" s="182">
        <v>156</v>
      </c>
      <c r="M16" s="176">
        <f t="shared" si="1"/>
        <v>0.00052</v>
      </c>
    </row>
    <row r="17" spans="1:13" s="153" customFormat="1" ht="57.75" customHeight="1">
      <c r="A17" s="106" t="s">
        <v>32</v>
      </c>
      <c r="B17" s="167" t="s">
        <v>209</v>
      </c>
      <c r="C17" s="167" t="s">
        <v>209</v>
      </c>
      <c r="D17" s="168" t="s">
        <v>302</v>
      </c>
      <c r="E17" s="169">
        <f t="shared" si="0"/>
        <v>150000</v>
      </c>
      <c r="F17" s="169">
        <f t="shared" si="2"/>
        <v>150000</v>
      </c>
      <c r="G17" s="169">
        <v>150000</v>
      </c>
      <c r="H17" s="169"/>
      <c r="I17" s="149" t="s">
        <v>76</v>
      </c>
      <c r="J17" s="169"/>
      <c r="K17" s="152" t="s">
        <v>210</v>
      </c>
      <c r="L17" s="182">
        <v>0</v>
      </c>
      <c r="M17" s="71">
        <f t="shared" si="1"/>
        <v>0</v>
      </c>
    </row>
    <row r="18" spans="1:13" s="153" customFormat="1" ht="50.25" customHeight="1">
      <c r="A18" s="106" t="s">
        <v>35</v>
      </c>
      <c r="B18" s="167" t="s">
        <v>209</v>
      </c>
      <c r="C18" s="167" t="s">
        <v>209</v>
      </c>
      <c r="D18" s="168" t="s">
        <v>303</v>
      </c>
      <c r="E18" s="169">
        <f t="shared" si="0"/>
        <v>500000</v>
      </c>
      <c r="F18" s="169">
        <f t="shared" si="2"/>
        <v>500000</v>
      </c>
      <c r="G18" s="169">
        <v>130000</v>
      </c>
      <c r="H18" s="169">
        <v>370000</v>
      </c>
      <c r="I18" s="149" t="s">
        <v>76</v>
      </c>
      <c r="J18" s="169"/>
      <c r="K18" s="152" t="s">
        <v>210</v>
      </c>
      <c r="L18" s="182">
        <v>0</v>
      </c>
      <c r="M18" s="71">
        <f t="shared" si="1"/>
        <v>0</v>
      </c>
    </row>
    <row r="19" spans="1:13" s="153" customFormat="1" ht="60.75" customHeight="1">
      <c r="A19" s="106" t="s">
        <v>38</v>
      </c>
      <c r="B19" s="167" t="s">
        <v>209</v>
      </c>
      <c r="C19" s="167" t="s">
        <v>209</v>
      </c>
      <c r="D19" s="168" t="s">
        <v>304</v>
      </c>
      <c r="E19" s="169">
        <f t="shared" si="0"/>
        <v>120000</v>
      </c>
      <c r="F19" s="169">
        <f t="shared" si="2"/>
        <v>120000</v>
      </c>
      <c r="G19" s="169">
        <v>120000</v>
      </c>
      <c r="H19" s="169"/>
      <c r="I19" s="149" t="s">
        <v>76</v>
      </c>
      <c r="J19" s="169"/>
      <c r="K19" s="152" t="s">
        <v>210</v>
      </c>
      <c r="L19" s="182">
        <v>0</v>
      </c>
      <c r="M19" s="71">
        <f t="shared" si="1"/>
        <v>0</v>
      </c>
    </row>
    <row r="20" spans="1:13" s="153" customFormat="1" ht="57.75" customHeight="1">
      <c r="A20" s="106" t="s">
        <v>41</v>
      </c>
      <c r="B20" s="106" t="s">
        <v>209</v>
      </c>
      <c r="C20" s="106" t="s">
        <v>209</v>
      </c>
      <c r="D20" s="168" t="s">
        <v>305</v>
      </c>
      <c r="E20" s="169">
        <f t="shared" si="0"/>
        <v>150000</v>
      </c>
      <c r="F20" s="169">
        <f t="shared" si="2"/>
        <v>150000</v>
      </c>
      <c r="G20" s="77">
        <v>150000</v>
      </c>
      <c r="H20" s="169"/>
      <c r="I20" s="149" t="s">
        <v>76</v>
      </c>
      <c r="J20" s="169"/>
      <c r="K20" s="152" t="s">
        <v>210</v>
      </c>
      <c r="L20" s="182">
        <v>0</v>
      </c>
      <c r="M20" s="71">
        <f t="shared" si="1"/>
        <v>0</v>
      </c>
    </row>
    <row r="21" spans="1:13" s="153" customFormat="1" ht="57.75" customHeight="1">
      <c r="A21" s="106" t="s">
        <v>185</v>
      </c>
      <c r="B21" s="106" t="s">
        <v>209</v>
      </c>
      <c r="C21" s="106" t="s">
        <v>209</v>
      </c>
      <c r="D21" s="168" t="s">
        <v>306</v>
      </c>
      <c r="E21" s="169">
        <f t="shared" si="0"/>
        <v>200000</v>
      </c>
      <c r="F21" s="169">
        <f t="shared" si="2"/>
        <v>200000</v>
      </c>
      <c r="G21" s="77">
        <v>200000</v>
      </c>
      <c r="H21" s="169"/>
      <c r="I21" s="149" t="s">
        <v>76</v>
      </c>
      <c r="J21" s="169"/>
      <c r="K21" s="152" t="s">
        <v>210</v>
      </c>
      <c r="L21" s="182">
        <v>0</v>
      </c>
      <c r="M21" s="71">
        <f t="shared" si="1"/>
        <v>0</v>
      </c>
    </row>
    <row r="22" spans="1:13" s="153" customFormat="1" ht="57.75" customHeight="1">
      <c r="A22" s="106" t="s">
        <v>186</v>
      </c>
      <c r="B22" s="106" t="s">
        <v>209</v>
      </c>
      <c r="C22" s="106" t="s">
        <v>209</v>
      </c>
      <c r="D22" s="168" t="s">
        <v>307</v>
      </c>
      <c r="E22" s="169">
        <f t="shared" si="0"/>
        <v>130000</v>
      </c>
      <c r="F22" s="169">
        <f t="shared" si="2"/>
        <v>130000</v>
      </c>
      <c r="G22" s="77">
        <v>130000</v>
      </c>
      <c r="H22" s="169"/>
      <c r="I22" s="149" t="s">
        <v>76</v>
      </c>
      <c r="J22" s="169"/>
      <c r="K22" s="152" t="s">
        <v>210</v>
      </c>
      <c r="L22" s="182">
        <v>0</v>
      </c>
      <c r="M22" s="71">
        <f t="shared" si="1"/>
        <v>0</v>
      </c>
    </row>
    <row r="23" spans="1:13" s="153" customFormat="1" ht="69" customHeight="1">
      <c r="A23" s="106" t="s">
        <v>187</v>
      </c>
      <c r="B23" s="106" t="s">
        <v>209</v>
      </c>
      <c r="C23" s="106" t="s">
        <v>209</v>
      </c>
      <c r="D23" s="168" t="s">
        <v>308</v>
      </c>
      <c r="E23" s="169">
        <f t="shared" si="0"/>
        <v>130000</v>
      </c>
      <c r="F23" s="169">
        <f t="shared" si="2"/>
        <v>130000</v>
      </c>
      <c r="G23" s="77">
        <v>130000</v>
      </c>
      <c r="H23" s="169"/>
      <c r="I23" s="149" t="s">
        <v>76</v>
      </c>
      <c r="J23" s="169"/>
      <c r="K23" s="152" t="s">
        <v>210</v>
      </c>
      <c r="L23" s="182">
        <v>0</v>
      </c>
      <c r="M23" s="71">
        <f t="shared" si="1"/>
        <v>0</v>
      </c>
    </row>
    <row r="24" spans="1:13" s="153" customFormat="1" ht="67.5" customHeight="1">
      <c r="A24" s="157" t="s">
        <v>188</v>
      </c>
      <c r="B24" s="157" t="s">
        <v>209</v>
      </c>
      <c r="C24" s="157" t="s">
        <v>209</v>
      </c>
      <c r="D24" s="171" t="s">
        <v>309</v>
      </c>
      <c r="E24" s="172">
        <f t="shared" si="0"/>
        <v>6000</v>
      </c>
      <c r="F24" s="172">
        <f>SUM(G24:H24,J24)</f>
        <v>6000</v>
      </c>
      <c r="G24" s="174">
        <v>6000</v>
      </c>
      <c r="H24" s="172"/>
      <c r="I24" s="151" t="s">
        <v>76</v>
      </c>
      <c r="J24" s="172"/>
      <c r="K24" s="152" t="s">
        <v>210</v>
      </c>
      <c r="L24" s="182">
        <v>4920</v>
      </c>
      <c r="M24" s="71">
        <f t="shared" si="1"/>
        <v>0.82</v>
      </c>
    </row>
    <row r="25" spans="1:13" s="153" customFormat="1" ht="70.5" customHeight="1">
      <c r="A25" s="157" t="s">
        <v>189</v>
      </c>
      <c r="B25" s="157" t="s">
        <v>209</v>
      </c>
      <c r="C25" s="157" t="s">
        <v>209</v>
      </c>
      <c r="D25" s="171" t="s">
        <v>310</v>
      </c>
      <c r="E25" s="172">
        <f t="shared" si="0"/>
        <v>6000</v>
      </c>
      <c r="F25" s="172">
        <f>SUM(G25:H25,J25)</f>
        <v>6000</v>
      </c>
      <c r="G25" s="174">
        <v>6000</v>
      </c>
      <c r="H25" s="172"/>
      <c r="I25" s="151" t="s">
        <v>76</v>
      </c>
      <c r="J25" s="172"/>
      <c r="K25" s="152" t="s">
        <v>210</v>
      </c>
      <c r="L25" s="182">
        <v>4920</v>
      </c>
      <c r="M25" s="71">
        <f t="shared" si="1"/>
        <v>0.82</v>
      </c>
    </row>
    <row r="26" spans="1:13" s="46" customFormat="1" ht="37.5" customHeight="1">
      <c r="A26" s="285" t="s">
        <v>211</v>
      </c>
      <c r="B26" s="285"/>
      <c r="C26" s="285"/>
      <c r="D26" s="285"/>
      <c r="E26" s="173">
        <f t="shared" si="0"/>
        <v>1792000</v>
      </c>
      <c r="F26" s="173">
        <f>SUM(G26:H26,I26,J26)</f>
        <v>1792000</v>
      </c>
      <c r="G26" s="173">
        <f>SUM(G15:G25)</f>
        <v>1422000</v>
      </c>
      <c r="H26" s="173">
        <f>SUM(H15:H25)</f>
        <v>370000</v>
      </c>
      <c r="I26" s="147"/>
      <c r="J26" s="173">
        <f>SUM(J15:J25)</f>
        <v>0</v>
      </c>
      <c r="K26" s="155" t="s">
        <v>66</v>
      </c>
      <c r="L26" s="183">
        <f>SUM(L15:L25)</f>
        <v>9996</v>
      </c>
      <c r="M26" s="72">
        <f t="shared" si="1"/>
        <v>0.005578125</v>
      </c>
    </row>
    <row r="27" spans="1:13" s="153" customFormat="1" ht="79.5" customHeight="1">
      <c r="A27" s="106" t="s">
        <v>190</v>
      </c>
      <c r="B27" s="167" t="s">
        <v>83</v>
      </c>
      <c r="C27" s="167" t="s">
        <v>180</v>
      </c>
      <c r="D27" s="168" t="s">
        <v>311</v>
      </c>
      <c r="E27" s="169">
        <f t="shared" si="0"/>
        <v>27000</v>
      </c>
      <c r="F27" s="169">
        <f>SUM(G27:H27,J27)</f>
        <v>27000</v>
      </c>
      <c r="G27" s="169">
        <v>27000</v>
      </c>
      <c r="H27" s="169"/>
      <c r="I27" s="149" t="s">
        <v>76</v>
      </c>
      <c r="J27" s="169"/>
      <c r="K27" s="152" t="s">
        <v>210</v>
      </c>
      <c r="L27" s="182">
        <v>0</v>
      </c>
      <c r="M27" s="71">
        <f t="shared" si="1"/>
        <v>0</v>
      </c>
    </row>
    <row r="28" spans="1:13" s="179" customFormat="1" ht="60" customHeight="1">
      <c r="A28" s="279" t="s">
        <v>214</v>
      </c>
      <c r="B28" s="279"/>
      <c r="C28" s="279"/>
      <c r="D28" s="279"/>
      <c r="E28" s="173">
        <f t="shared" si="0"/>
        <v>27000</v>
      </c>
      <c r="F28" s="173">
        <f>SUM(G28:H28,I28,J28)</f>
        <v>27000</v>
      </c>
      <c r="G28" s="173">
        <f>SUM(G27)</f>
        <v>27000</v>
      </c>
      <c r="H28" s="173">
        <f>SUM(H27)</f>
        <v>0</v>
      </c>
      <c r="I28" s="147"/>
      <c r="J28" s="173">
        <f>SUM(J27)</f>
        <v>0</v>
      </c>
      <c r="K28" s="180" t="s">
        <v>66</v>
      </c>
      <c r="L28" s="185">
        <f>SUM(L27)</f>
        <v>0</v>
      </c>
      <c r="M28" s="72">
        <f t="shared" si="1"/>
        <v>0</v>
      </c>
    </row>
    <row r="29" spans="1:13" s="153" customFormat="1" ht="94.5" customHeight="1">
      <c r="A29" s="106" t="s">
        <v>191</v>
      </c>
      <c r="B29" s="106">
        <v>754</v>
      </c>
      <c r="C29" s="106">
        <v>75412</v>
      </c>
      <c r="D29" s="168" t="s">
        <v>312</v>
      </c>
      <c r="E29" s="169">
        <f t="shared" si="0"/>
        <v>10000</v>
      </c>
      <c r="F29" s="169">
        <f aca="true" t="shared" si="3" ref="F29:F57">SUM(G29:H29,J29)</f>
        <v>10000</v>
      </c>
      <c r="G29" s="169">
        <v>10000</v>
      </c>
      <c r="H29" s="169"/>
      <c r="I29" s="149" t="s">
        <v>76</v>
      </c>
      <c r="J29" s="169"/>
      <c r="K29" s="152" t="s">
        <v>210</v>
      </c>
      <c r="L29" s="182">
        <v>0</v>
      </c>
      <c r="M29" s="71">
        <f t="shared" si="1"/>
        <v>0</v>
      </c>
    </row>
    <row r="30" spans="1:13" s="153" customFormat="1" ht="75.75" customHeight="1">
      <c r="A30" s="106" t="s">
        <v>192</v>
      </c>
      <c r="B30" s="106" t="s">
        <v>209</v>
      </c>
      <c r="C30" s="106" t="s">
        <v>209</v>
      </c>
      <c r="D30" s="168" t="s">
        <v>313</v>
      </c>
      <c r="E30" s="169">
        <f t="shared" si="0"/>
        <v>12500</v>
      </c>
      <c r="F30" s="169">
        <f>SUM(G30)</f>
        <v>12500</v>
      </c>
      <c r="G30" s="169">
        <v>12500</v>
      </c>
      <c r="H30" s="169"/>
      <c r="I30" s="149" t="s">
        <v>76</v>
      </c>
      <c r="J30" s="169"/>
      <c r="K30" s="152" t="s">
        <v>210</v>
      </c>
      <c r="L30" s="182">
        <v>0</v>
      </c>
      <c r="M30" s="71">
        <f t="shared" si="1"/>
        <v>0</v>
      </c>
    </row>
    <row r="31" spans="1:13" s="153" customFormat="1" ht="57.75" customHeight="1">
      <c r="A31" s="157" t="s">
        <v>193</v>
      </c>
      <c r="B31" s="157" t="s">
        <v>209</v>
      </c>
      <c r="C31" s="157" t="s">
        <v>209</v>
      </c>
      <c r="D31" s="171" t="s">
        <v>314</v>
      </c>
      <c r="E31" s="172">
        <f t="shared" si="0"/>
        <v>13000</v>
      </c>
      <c r="F31" s="172">
        <f>SUM(G31)</f>
        <v>13000</v>
      </c>
      <c r="G31" s="172">
        <v>13000</v>
      </c>
      <c r="H31" s="172"/>
      <c r="I31" s="151" t="s">
        <v>76</v>
      </c>
      <c r="J31" s="172"/>
      <c r="K31" s="152" t="s">
        <v>210</v>
      </c>
      <c r="L31" s="182">
        <v>0</v>
      </c>
      <c r="M31" s="71">
        <f t="shared" si="1"/>
        <v>0</v>
      </c>
    </row>
    <row r="32" spans="1:13" s="153" customFormat="1" ht="49.5" customHeight="1">
      <c r="A32" s="157" t="s">
        <v>194</v>
      </c>
      <c r="B32" s="157" t="s">
        <v>209</v>
      </c>
      <c r="C32" s="157" t="s">
        <v>209</v>
      </c>
      <c r="D32" s="171" t="s">
        <v>315</v>
      </c>
      <c r="E32" s="172">
        <f t="shared" si="0"/>
        <v>12000</v>
      </c>
      <c r="F32" s="172">
        <f>SUM(G32)</f>
        <v>12000</v>
      </c>
      <c r="G32" s="172">
        <v>12000</v>
      </c>
      <c r="H32" s="172"/>
      <c r="I32" s="151" t="s">
        <v>76</v>
      </c>
      <c r="J32" s="172"/>
      <c r="K32" s="152" t="s">
        <v>210</v>
      </c>
      <c r="L32" s="182">
        <v>12000</v>
      </c>
      <c r="M32" s="71">
        <f t="shared" si="1"/>
        <v>1</v>
      </c>
    </row>
    <row r="33" spans="1:13" s="179" customFormat="1" ht="39" customHeight="1">
      <c r="A33" s="279" t="s">
        <v>213</v>
      </c>
      <c r="B33" s="280"/>
      <c r="C33" s="280"/>
      <c r="D33" s="280"/>
      <c r="E33" s="173">
        <f t="shared" si="0"/>
        <v>47500</v>
      </c>
      <c r="F33" s="173">
        <f t="shared" si="3"/>
        <v>47500</v>
      </c>
      <c r="G33" s="173">
        <f>SUM(G29:G32)</f>
        <v>47500</v>
      </c>
      <c r="H33" s="173">
        <f>SUM(H29:H30)</f>
        <v>0</v>
      </c>
      <c r="I33" s="147"/>
      <c r="J33" s="173">
        <f>SUM(J29:J30)</f>
        <v>0</v>
      </c>
      <c r="K33" s="180" t="s">
        <v>66</v>
      </c>
      <c r="L33" s="185">
        <f>SUM(L29:L32)</f>
        <v>12000</v>
      </c>
      <c r="M33" s="72">
        <f t="shared" si="1"/>
        <v>0.25263157894736843</v>
      </c>
    </row>
    <row r="34" spans="1:13" s="159" customFormat="1" ht="58.5" customHeight="1">
      <c r="A34" s="106" t="s">
        <v>195</v>
      </c>
      <c r="B34" s="167" t="s">
        <v>139</v>
      </c>
      <c r="C34" s="167" t="s">
        <v>234</v>
      </c>
      <c r="D34" s="168" t="s">
        <v>316</v>
      </c>
      <c r="E34" s="169">
        <f t="shared" si="0"/>
        <v>500000</v>
      </c>
      <c r="F34" s="169">
        <f t="shared" si="3"/>
        <v>500000</v>
      </c>
      <c r="G34" s="169">
        <v>500000</v>
      </c>
      <c r="H34" s="169"/>
      <c r="I34" s="149" t="s">
        <v>76</v>
      </c>
      <c r="J34" s="169"/>
      <c r="K34" s="152" t="s">
        <v>210</v>
      </c>
      <c r="L34" s="182">
        <v>13542</v>
      </c>
      <c r="M34" s="71">
        <f t="shared" si="1"/>
        <v>0.027084</v>
      </c>
    </row>
    <row r="35" spans="1:13" s="159" customFormat="1" ht="48" customHeight="1">
      <c r="A35" s="106" t="s">
        <v>196</v>
      </c>
      <c r="B35" s="167" t="s">
        <v>209</v>
      </c>
      <c r="C35" s="167" t="s">
        <v>317</v>
      </c>
      <c r="D35" s="168" t="s">
        <v>318</v>
      </c>
      <c r="E35" s="169">
        <f t="shared" si="0"/>
        <v>456000</v>
      </c>
      <c r="F35" s="169">
        <f t="shared" si="3"/>
        <v>456000</v>
      </c>
      <c r="G35" s="169">
        <v>341590</v>
      </c>
      <c r="H35" s="169"/>
      <c r="I35" s="149" t="s">
        <v>76</v>
      </c>
      <c r="J35" s="169">
        <v>114410</v>
      </c>
      <c r="K35" s="158" t="s">
        <v>210</v>
      </c>
      <c r="L35" s="85">
        <v>4563</v>
      </c>
      <c r="M35" s="71">
        <f t="shared" si="1"/>
        <v>0.010006578947368422</v>
      </c>
    </row>
    <row r="36" spans="1:13" s="26" customFormat="1" ht="60.75" customHeight="1">
      <c r="A36" s="157" t="s">
        <v>197</v>
      </c>
      <c r="B36" s="170" t="s">
        <v>319</v>
      </c>
      <c r="C36" s="170" t="s">
        <v>243</v>
      </c>
      <c r="D36" s="171" t="s">
        <v>320</v>
      </c>
      <c r="E36" s="172">
        <f t="shared" si="0"/>
        <v>88000</v>
      </c>
      <c r="F36" s="172">
        <f t="shared" si="3"/>
        <v>88000</v>
      </c>
      <c r="G36" s="172">
        <v>0</v>
      </c>
      <c r="H36" s="172"/>
      <c r="I36" s="151" t="s">
        <v>76</v>
      </c>
      <c r="J36" s="172">
        <v>88000</v>
      </c>
      <c r="K36" s="156" t="s">
        <v>210</v>
      </c>
      <c r="L36" s="86">
        <v>0</v>
      </c>
      <c r="M36" s="71">
        <f t="shared" si="1"/>
        <v>0</v>
      </c>
    </row>
    <row r="37" spans="1:13" s="26" customFormat="1" ht="49.5" customHeight="1">
      <c r="A37" s="157" t="s">
        <v>198</v>
      </c>
      <c r="B37" s="170" t="s">
        <v>319</v>
      </c>
      <c r="C37" s="170" t="s">
        <v>243</v>
      </c>
      <c r="D37" s="171" t="s">
        <v>321</v>
      </c>
      <c r="E37" s="172">
        <f t="shared" si="0"/>
        <v>61196.8</v>
      </c>
      <c r="F37" s="172">
        <f t="shared" si="3"/>
        <v>61196.8</v>
      </c>
      <c r="G37" s="172">
        <v>0</v>
      </c>
      <c r="H37" s="172"/>
      <c r="I37" s="151" t="s">
        <v>76</v>
      </c>
      <c r="J37" s="172">
        <v>61196.8</v>
      </c>
      <c r="K37" s="156" t="s">
        <v>210</v>
      </c>
      <c r="L37" s="86">
        <v>0</v>
      </c>
      <c r="M37" s="71">
        <f t="shared" si="1"/>
        <v>0</v>
      </c>
    </row>
    <row r="38" spans="1:13" s="26" customFormat="1" ht="64.5" customHeight="1">
      <c r="A38" s="157" t="s">
        <v>199</v>
      </c>
      <c r="B38" s="170" t="s">
        <v>319</v>
      </c>
      <c r="C38" s="170" t="s">
        <v>243</v>
      </c>
      <c r="D38" s="171" t="s">
        <v>322</v>
      </c>
      <c r="E38" s="172">
        <f t="shared" si="0"/>
        <v>24000</v>
      </c>
      <c r="F38" s="172">
        <f t="shared" si="3"/>
        <v>24000</v>
      </c>
      <c r="G38" s="172">
        <v>0</v>
      </c>
      <c r="H38" s="172"/>
      <c r="I38" s="151" t="s">
        <v>76</v>
      </c>
      <c r="J38" s="172">
        <v>24000</v>
      </c>
      <c r="K38" s="156" t="s">
        <v>210</v>
      </c>
      <c r="L38" s="86">
        <v>0</v>
      </c>
      <c r="M38" s="71">
        <f t="shared" si="1"/>
        <v>0</v>
      </c>
    </row>
    <row r="39" spans="1:13" s="26" customFormat="1" ht="50.25" customHeight="1">
      <c r="A39" s="157" t="s">
        <v>200</v>
      </c>
      <c r="B39" s="170" t="s">
        <v>319</v>
      </c>
      <c r="C39" s="170" t="s">
        <v>243</v>
      </c>
      <c r="D39" s="171" t="s">
        <v>323</v>
      </c>
      <c r="E39" s="172">
        <f t="shared" si="0"/>
        <v>52010</v>
      </c>
      <c r="F39" s="172">
        <f t="shared" si="3"/>
        <v>52010</v>
      </c>
      <c r="G39" s="172">
        <v>0</v>
      </c>
      <c r="H39" s="172"/>
      <c r="I39" s="151" t="s">
        <v>76</v>
      </c>
      <c r="J39" s="172">
        <v>52010</v>
      </c>
      <c r="K39" s="156" t="s">
        <v>210</v>
      </c>
      <c r="L39" s="86">
        <v>0</v>
      </c>
      <c r="M39" s="71">
        <f t="shared" si="1"/>
        <v>0</v>
      </c>
    </row>
    <row r="40" spans="1:13" s="159" customFormat="1" ht="50.25" customHeight="1">
      <c r="A40" s="157" t="s">
        <v>201</v>
      </c>
      <c r="B40" s="170" t="s">
        <v>319</v>
      </c>
      <c r="C40" s="170" t="s">
        <v>243</v>
      </c>
      <c r="D40" s="171" t="s">
        <v>324</v>
      </c>
      <c r="E40" s="172">
        <f t="shared" si="0"/>
        <v>36555.6</v>
      </c>
      <c r="F40" s="172">
        <f t="shared" si="3"/>
        <v>36555.6</v>
      </c>
      <c r="G40" s="172">
        <v>0</v>
      </c>
      <c r="H40" s="172"/>
      <c r="I40" s="151" t="s">
        <v>76</v>
      </c>
      <c r="J40" s="172">
        <v>36555.6</v>
      </c>
      <c r="K40" s="158" t="s">
        <v>210</v>
      </c>
      <c r="L40" s="85">
        <v>0</v>
      </c>
      <c r="M40" s="71">
        <f t="shared" si="1"/>
        <v>0</v>
      </c>
    </row>
    <row r="41" spans="1:13" s="159" customFormat="1" ht="50.25" customHeight="1">
      <c r="A41" s="157" t="s">
        <v>202</v>
      </c>
      <c r="B41" s="170" t="s">
        <v>319</v>
      </c>
      <c r="C41" s="170" t="s">
        <v>243</v>
      </c>
      <c r="D41" s="171" t="s">
        <v>325</v>
      </c>
      <c r="E41" s="172">
        <f t="shared" si="0"/>
        <v>51126</v>
      </c>
      <c r="F41" s="172">
        <f t="shared" si="3"/>
        <v>51126</v>
      </c>
      <c r="G41" s="172">
        <v>0</v>
      </c>
      <c r="H41" s="172"/>
      <c r="I41" s="151" t="s">
        <v>76</v>
      </c>
      <c r="J41" s="172">
        <v>51126</v>
      </c>
      <c r="K41" s="158" t="s">
        <v>210</v>
      </c>
      <c r="L41" s="85">
        <v>0</v>
      </c>
      <c r="M41" s="71">
        <f t="shared" si="1"/>
        <v>0</v>
      </c>
    </row>
    <row r="42" spans="1:13" s="159" customFormat="1" ht="87" customHeight="1">
      <c r="A42" s="157" t="s">
        <v>203</v>
      </c>
      <c r="B42" s="170" t="s">
        <v>319</v>
      </c>
      <c r="C42" s="170" t="s">
        <v>243</v>
      </c>
      <c r="D42" s="171" t="s">
        <v>326</v>
      </c>
      <c r="E42" s="172">
        <f t="shared" si="0"/>
        <v>8000</v>
      </c>
      <c r="F42" s="172">
        <f t="shared" si="3"/>
        <v>8000</v>
      </c>
      <c r="G42" s="172">
        <v>0</v>
      </c>
      <c r="H42" s="172"/>
      <c r="I42" s="151" t="s">
        <v>76</v>
      </c>
      <c r="J42" s="172">
        <v>8000</v>
      </c>
      <c r="K42" s="158" t="s">
        <v>210</v>
      </c>
      <c r="L42" s="85">
        <v>0</v>
      </c>
      <c r="M42" s="71">
        <f t="shared" si="1"/>
        <v>0</v>
      </c>
    </row>
    <row r="43" spans="1:13" s="159" customFormat="1" ht="33" customHeight="1">
      <c r="A43" s="252" t="s">
        <v>327</v>
      </c>
      <c r="B43" s="284"/>
      <c r="C43" s="284"/>
      <c r="D43" s="284"/>
      <c r="E43" s="169">
        <f t="shared" si="0"/>
        <v>320888.4</v>
      </c>
      <c r="F43" s="169">
        <f t="shared" si="3"/>
        <v>320888.4</v>
      </c>
      <c r="G43" s="169">
        <f>SUM(G36:G42)</f>
        <v>0</v>
      </c>
      <c r="H43" s="169">
        <f>SUM(H36:H42)</f>
        <v>0</v>
      </c>
      <c r="I43" s="189">
        <v>0</v>
      </c>
      <c r="J43" s="169">
        <f>SUM(J36:J42)</f>
        <v>320888.4</v>
      </c>
      <c r="K43" s="158" t="s">
        <v>66</v>
      </c>
      <c r="L43" s="85">
        <f>SUM(L36:L42)</f>
        <v>0</v>
      </c>
      <c r="M43" s="71">
        <f t="shared" si="1"/>
        <v>0</v>
      </c>
    </row>
    <row r="44" spans="1:13" s="46" customFormat="1" ht="30" customHeight="1">
      <c r="A44" s="279" t="s">
        <v>240</v>
      </c>
      <c r="B44" s="280"/>
      <c r="C44" s="280"/>
      <c r="D44" s="280"/>
      <c r="E44" s="173">
        <f t="shared" si="0"/>
        <v>1276888.4</v>
      </c>
      <c r="F44" s="173">
        <f t="shared" si="3"/>
        <v>1276888.4</v>
      </c>
      <c r="G44" s="173">
        <f>SUM(G34:G35,G43)</f>
        <v>841590</v>
      </c>
      <c r="H44" s="173">
        <f>SUM(H34:H35)</f>
        <v>0</v>
      </c>
      <c r="I44" s="190">
        <v>0</v>
      </c>
      <c r="J44" s="173">
        <f>SUM(J34:J35,J43)</f>
        <v>435298.4</v>
      </c>
      <c r="K44" s="155" t="s">
        <v>66</v>
      </c>
      <c r="L44" s="183">
        <f>SUM(L34,L35,L43)</f>
        <v>18105</v>
      </c>
      <c r="M44" s="72">
        <f t="shared" si="1"/>
        <v>0.014178999511625292</v>
      </c>
    </row>
    <row r="45" spans="1:13" ht="60" customHeight="1">
      <c r="A45" s="106" t="s">
        <v>204</v>
      </c>
      <c r="B45" s="167" t="s">
        <v>166</v>
      </c>
      <c r="C45" s="167" t="s">
        <v>182</v>
      </c>
      <c r="D45" s="168" t="s">
        <v>328</v>
      </c>
      <c r="E45" s="169">
        <f t="shared" si="0"/>
        <v>60000</v>
      </c>
      <c r="F45" s="169">
        <f t="shared" si="3"/>
        <v>60000</v>
      </c>
      <c r="G45" s="169">
        <v>60000</v>
      </c>
      <c r="H45" s="169"/>
      <c r="I45" s="149" t="s">
        <v>76</v>
      </c>
      <c r="J45" s="169"/>
      <c r="K45" s="150" t="s">
        <v>210</v>
      </c>
      <c r="L45" s="184">
        <v>13323</v>
      </c>
      <c r="M45" s="71">
        <f t="shared" si="1"/>
        <v>0.22205</v>
      </c>
    </row>
    <row r="46" spans="1:13" s="46" customFormat="1" ht="66.75" customHeight="1">
      <c r="A46" s="106" t="s">
        <v>205</v>
      </c>
      <c r="B46" s="167" t="s">
        <v>209</v>
      </c>
      <c r="C46" s="167" t="s">
        <v>209</v>
      </c>
      <c r="D46" s="168" t="s">
        <v>329</v>
      </c>
      <c r="E46" s="169">
        <f t="shared" si="0"/>
        <v>40000</v>
      </c>
      <c r="F46" s="169">
        <f t="shared" si="3"/>
        <v>40000</v>
      </c>
      <c r="G46" s="169">
        <v>40000</v>
      </c>
      <c r="H46" s="169"/>
      <c r="I46" s="149" t="s">
        <v>76</v>
      </c>
      <c r="J46" s="169"/>
      <c r="K46" s="150" t="s">
        <v>210</v>
      </c>
      <c r="L46" s="86">
        <v>2711.88</v>
      </c>
      <c r="M46" s="71">
        <f t="shared" si="1"/>
        <v>0.067797</v>
      </c>
    </row>
    <row r="47" spans="1:13" ht="66" customHeight="1">
      <c r="A47" s="106" t="s">
        <v>206</v>
      </c>
      <c r="B47" s="167" t="s">
        <v>209</v>
      </c>
      <c r="C47" s="167" t="s">
        <v>209</v>
      </c>
      <c r="D47" s="168" t="s">
        <v>330</v>
      </c>
      <c r="E47" s="169">
        <f t="shared" si="0"/>
        <v>20000</v>
      </c>
      <c r="F47" s="169">
        <f t="shared" si="3"/>
        <v>20000</v>
      </c>
      <c r="G47" s="169">
        <v>20000</v>
      </c>
      <c r="H47" s="169"/>
      <c r="I47" s="149" t="s">
        <v>76</v>
      </c>
      <c r="J47" s="169"/>
      <c r="K47" s="150" t="s">
        <v>210</v>
      </c>
      <c r="L47" s="184">
        <v>1245</v>
      </c>
      <c r="M47" s="71">
        <f t="shared" si="1"/>
        <v>0.06225</v>
      </c>
    </row>
    <row r="48" spans="1:13" ht="76.5" customHeight="1">
      <c r="A48" s="106" t="s">
        <v>207</v>
      </c>
      <c r="B48" s="167" t="s">
        <v>209</v>
      </c>
      <c r="C48" s="167" t="s">
        <v>209</v>
      </c>
      <c r="D48" s="168" t="s">
        <v>331</v>
      </c>
      <c r="E48" s="169">
        <f t="shared" si="0"/>
        <v>30000</v>
      </c>
      <c r="F48" s="169">
        <f t="shared" si="3"/>
        <v>30000</v>
      </c>
      <c r="G48" s="169">
        <v>30000</v>
      </c>
      <c r="H48" s="169"/>
      <c r="I48" s="149" t="s">
        <v>76</v>
      </c>
      <c r="J48" s="169"/>
      <c r="K48" s="150" t="s">
        <v>210</v>
      </c>
      <c r="L48" s="184">
        <v>3936</v>
      </c>
      <c r="M48" s="71">
        <f t="shared" si="1"/>
        <v>0.1312</v>
      </c>
    </row>
    <row r="49" spans="1:13" ht="63" customHeight="1">
      <c r="A49" s="106" t="s">
        <v>208</v>
      </c>
      <c r="B49" s="167" t="s">
        <v>209</v>
      </c>
      <c r="C49" s="167" t="s">
        <v>209</v>
      </c>
      <c r="D49" s="168" t="s">
        <v>332</v>
      </c>
      <c r="E49" s="169">
        <f t="shared" si="0"/>
        <v>20000</v>
      </c>
      <c r="F49" s="169">
        <f t="shared" si="3"/>
        <v>20000</v>
      </c>
      <c r="G49" s="169">
        <v>20000</v>
      </c>
      <c r="H49" s="169"/>
      <c r="I49" s="149" t="s">
        <v>76</v>
      </c>
      <c r="J49" s="169"/>
      <c r="K49" s="150" t="s">
        <v>210</v>
      </c>
      <c r="L49" s="184">
        <v>12</v>
      </c>
      <c r="M49" s="71">
        <f t="shared" si="1"/>
        <v>0.0006</v>
      </c>
    </row>
    <row r="50" spans="1:13" s="46" customFormat="1" ht="76.5" customHeight="1">
      <c r="A50" s="106" t="s">
        <v>215</v>
      </c>
      <c r="B50" s="167" t="s">
        <v>209</v>
      </c>
      <c r="C50" s="167" t="s">
        <v>209</v>
      </c>
      <c r="D50" s="168" t="s">
        <v>333</v>
      </c>
      <c r="E50" s="169">
        <f t="shared" si="0"/>
        <v>40000</v>
      </c>
      <c r="F50" s="169">
        <f t="shared" si="3"/>
        <v>40000</v>
      </c>
      <c r="G50" s="169">
        <v>40000</v>
      </c>
      <c r="H50" s="169"/>
      <c r="I50" s="149" t="s">
        <v>76</v>
      </c>
      <c r="J50" s="169"/>
      <c r="K50" s="156" t="s">
        <v>210</v>
      </c>
      <c r="L50" s="86">
        <v>0</v>
      </c>
      <c r="M50" s="71">
        <f t="shared" si="1"/>
        <v>0</v>
      </c>
    </row>
    <row r="51" spans="1:13" s="191" customFormat="1" ht="74.25" customHeight="1">
      <c r="A51" s="106" t="s">
        <v>216</v>
      </c>
      <c r="B51" s="167" t="s">
        <v>209</v>
      </c>
      <c r="C51" s="167" t="s">
        <v>209</v>
      </c>
      <c r="D51" s="168" t="s">
        <v>334</v>
      </c>
      <c r="E51" s="169">
        <f t="shared" si="0"/>
        <v>40000</v>
      </c>
      <c r="F51" s="169">
        <f t="shared" si="3"/>
        <v>40000</v>
      </c>
      <c r="G51" s="169">
        <v>40000</v>
      </c>
      <c r="H51" s="169"/>
      <c r="I51" s="149" t="s">
        <v>76</v>
      </c>
      <c r="J51" s="169"/>
      <c r="K51" s="152" t="s">
        <v>210</v>
      </c>
      <c r="L51" s="182">
        <v>12</v>
      </c>
      <c r="M51" s="71">
        <f t="shared" si="1"/>
        <v>0.0003</v>
      </c>
    </row>
    <row r="52" spans="1:13" s="191" customFormat="1" ht="82.5" customHeight="1">
      <c r="A52" s="106" t="s">
        <v>217</v>
      </c>
      <c r="B52" s="167" t="s">
        <v>209</v>
      </c>
      <c r="C52" s="167" t="s">
        <v>209</v>
      </c>
      <c r="D52" s="168" t="s">
        <v>335</v>
      </c>
      <c r="E52" s="169">
        <f aca="true" t="shared" si="4" ref="E52:E57">SUM(F52)</f>
        <v>45000</v>
      </c>
      <c r="F52" s="169">
        <f t="shared" si="3"/>
        <v>45000</v>
      </c>
      <c r="G52" s="169">
        <v>45000</v>
      </c>
      <c r="H52" s="169"/>
      <c r="I52" s="149" t="s">
        <v>76</v>
      </c>
      <c r="J52" s="169"/>
      <c r="K52" s="152" t="s">
        <v>210</v>
      </c>
      <c r="L52" s="182">
        <v>13188.3</v>
      </c>
      <c r="M52" s="71">
        <f t="shared" si="1"/>
        <v>0.2930733333333333</v>
      </c>
    </row>
    <row r="53" spans="1:13" s="192" customFormat="1" ht="64.5" customHeight="1">
      <c r="A53" s="106" t="s">
        <v>260</v>
      </c>
      <c r="B53" s="167" t="s">
        <v>209</v>
      </c>
      <c r="C53" s="167" t="s">
        <v>209</v>
      </c>
      <c r="D53" s="168" t="s">
        <v>336</v>
      </c>
      <c r="E53" s="169">
        <f t="shared" si="4"/>
        <v>40000</v>
      </c>
      <c r="F53" s="169">
        <f t="shared" si="3"/>
        <v>40000</v>
      </c>
      <c r="G53" s="169">
        <v>40000</v>
      </c>
      <c r="H53" s="169"/>
      <c r="I53" s="149" t="s">
        <v>76</v>
      </c>
      <c r="J53" s="169"/>
      <c r="K53" s="152" t="s">
        <v>210</v>
      </c>
      <c r="L53" s="86">
        <v>861</v>
      </c>
      <c r="M53" s="71">
        <f t="shared" si="1"/>
        <v>0.021525</v>
      </c>
    </row>
    <row r="54" spans="1:13" s="191" customFormat="1" ht="67.5" customHeight="1">
      <c r="A54" s="106" t="s">
        <v>261</v>
      </c>
      <c r="B54" s="167" t="s">
        <v>209</v>
      </c>
      <c r="C54" s="167" t="s">
        <v>209</v>
      </c>
      <c r="D54" s="168" t="s">
        <v>337</v>
      </c>
      <c r="E54" s="169">
        <f t="shared" si="4"/>
        <v>40000</v>
      </c>
      <c r="F54" s="169">
        <f t="shared" si="3"/>
        <v>40000</v>
      </c>
      <c r="G54" s="169">
        <v>40000</v>
      </c>
      <c r="H54" s="169"/>
      <c r="I54" s="149" t="s">
        <v>76</v>
      </c>
      <c r="J54" s="169"/>
      <c r="K54" s="152" t="s">
        <v>210</v>
      </c>
      <c r="L54" s="182">
        <v>8372</v>
      </c>
      <c r="M54" s="71">
        <f t="shared" si="1"/>
        <v>0.2093</v>
      </c>
    </row>
    <row r="55" spans="1:13" s="192" customFormat="1" ht="64.5" customHeight="1">
      <c r="A55" s="106" t="s">
        <v>262</v>
      </c>
      <c r="B55" s="167" t="s">
        <v>209</v>
      </c>
      <c r="C55" s="167" t="s">
        <v>209</v>
      </c>
      <c r="D55" s="168" t="s">
        <v>338</v>
      </c>
      <c r="E55" s="169">
        <f t="shared" si="4"/>
        <v>40000</v>
      </c>
      <c r="F55" s="169">
        <f t="shared" si="3"/>
        <v>40000</v>
      </c>
      <c r="G55" s="169">
        <v>40000</v>
      </c>
      <c r="H55" s="169"/>
      <c r="I55" s="149" t="s">
        <v>76</v>
      </c>
      <c r="J55" s="169"/>
      <c r="K55" s="152" t="s">
        <v>210</v>
      </c>
      <c r="L55" s="86">
        <v>8994</v>
      </c>
      <c r="M55" s="71">
        <f t="shared" si="1"/>
        <v>0.22485</v>
      </c>
    </row>
    <row r="56" spans="1:13" s="193" customFormat="1" ht="66.75" customHeight="1">
      <c r="A56" s="106" t="s">
        <v>263</v>
      </c>
      <c r="B56" s="167" t="s">
        <v>209</v>
      </c>
      <c r="C56" s="167" t="s">
        <v>209</v>
      </c>
      <c r="D56" s="168" t="s">
        <v>339</v>
      </c>
      <c r="E56" s="169">
        <f t="shared" si="4"/>
        <v>20000</v>
      </c>
      <c r="F56" s="169">
        <f t="shared" si="3"/>
        <v>20000</v>
      </c>
      <c r="G56" s="169">
        <v>20000</v>
      </c>
      <c r="H56" s="169"/>
      <c r="I56" s="149" t="s">
        <v>76</v>
      </c>
      <c r="J56" s="169"/>
      <c r="K56" s="152" t="s">
        <v>210</v>
      </c>
      <c r="L56" s="182">
        <v>4587</v>
      </c>
      <c r="M56" s="71">
        <f t="shared" si="1"/>
        <v>0.22935</v>
      </c>
    </row>
    <row r="57" spans="1:13" ht="58.5" customHeight="1">
      <c r="A57" s="106" t="s">
        <v>264</v>
      </c>
      <c r="B57" s="167" t="s">
        <v>209</v>
      </c>
      <c r="C57" s="167" t="s">
        <v>209</v>
      </c>
      <c r="D57" s="168" t="s">
        <v>340</v>
      </c>
      <c r="E57" s="169">
        <f t="shared" si="4"/>
        <v>40000</v>
      </c>
      <c r="F57" s="169">
        <f t="shared" si="3"/>
        <v>40000</v>
      </c>
      <c r="G57" s="169">
        <v>40000</v>
      </c>
      <c r="H57" s="169"/>
      <c r="I57" s="149" t="s">
        <v>76</v>
      </c>
      <c r="J57" s="169"/>
      <c r="K57" s="150" t="s">
        <v>210</v>
      </c>
      <c r="L57" s="184">
        <v>2297.5</v>
      </c>
      <c r="M57" s="71">
        <f t="shared" si="1"/>
        <v>0.0574375</v>
      </c>
    </row>
    <row r="58" spans="1:13" s="153" customFormat="1" ht="60.75" customHeight="1">
      <c r="A58" s="157" t="s">
        <v>265</v>
      </c>
      <c r="B58" s="170" t="s">
        <v>209</v>
      </c>
      <c r="C58" s="170" t="s">
        <v>209</v>
      </c>
      <c r="D58" s="171" t="s">
        <v>341</v>
      </c>
      <c r="E58" s="172">
        <f>SUM(F58)</f>
        <v>43000</v>
      </c>
      <c r="F58" s="172">
        <f>SUM(G58:H58,J58)</f>
        <v>43000</v>
      </c>
      <c r="G58" s="172">
        <v>43000</v>
      </c>
      <c r="H58" s="172"/>
      <c r="I58" s="151" t="s">
        <v>76</v>
      </c>
      <c r="J58" s="172"/>
      <c r="K58" s="152" t="s">
        <v>210</v>
      </c>
      <c r="L58" s="182">
        <v>0</v>
      </c>
      <c r="M58" s="176">
        <f t="shared" si="1"/>
        <v>0</v>
      </c>
    </row>
    <row r="59" spans="1:15" s="179" customFormat="1" ht="46.5" customHeight="1">
      <c r="A59" s="279" t="s">
        <v>218</v>
      </c>
      <c r="B59" s="280"/>
      <c r="C59" s="280"/>
      <c r="D59" s="280"/>
      <c r="E59" s="173">
        <f>SUM(F59)</f>
        <v>518000</v>
      </c>
      <c r="F59" s="173">
        <f>SUM(G59:H59,I59,J59)</f>
        <v>518000</v>
      </c>
      <c r="G59" s="173">
        <f>SUM(G45:G58)</f>
        <v>518000</v>
      </c>
      <c r="H59" s="173">
        <f>SUM(H45:H58)</f>
        <v>0</v>
      </c>
      <c r="I59" s="173"/>
      <c r="J59" s="173">
        <f>SUM(J45:J58)</f>
        <v>0</v>
      </c>
      <c r="K59" s="180" t="s">
        <v>66</v>
      </c>
      <c r="L59" s="185">
        <f>SUM(L45:L58)</f>
        <v>59539.68</v>
      </c>
      <c r="M59" s="72">
        <f t="shared" si="1"/>
        <v>0.11494146718146718</v>
      </c>
      <c r="N59" s="194"/>
      <c r="O59" s="188"/>
    </row>
    <row r="60" spans="1:13" s="153" customFormat="1" ht="74.25" customHeight="1">
      <c r="A60" s="157" t="s">
        <v>266</v>
      </c>
      <c r="B60" s="175">
        <v>926</v>
      </c>
      <c r="C60" s="175">
        <v>92605</v>
      </c>
      <c r="D60" s="151" t="s">
        <v>342</v>
      </c>
      <c r="E60" s="172">
        <f>SUM(F60)</f>
        <v>80000</v>
      </c>
      <c r="F60" s="172">
        <f>SUM(G60:H60,J60)</f>
        <v>80000</v>
      </c>
      <c r="G60" s="172">
        <v>80000</v>
      </c>
      <c r="H60" s="172"/>
      <c r="I60" s="151" t="s">
        <v>76</v>
      </c>
      <c r="J60" s="172"/>
      <c r="K60" s="152" t="s">
        <v>210</v>
      </c>
      <c r="L60" s="182">
        <v>59546.46</v>
      </c>
      <c r="M60" s="71">
        <f t="shared" si="1"/>
        <v>0.74433075</v>
      </c>
    </row>
    <row r="61" spans="1:13" ht="47.25" customHeight="1">
      <c r="A61" s="279" t="s">
        <v>267</v>
      </c>
      <c r="B61" s="280"/>
      <c r="C61" s="280"/>
      <c r="D61" s="280"/>
      <c r="E61" s="173">
        <f>SUM(F61)</f>
        <v>80000</v>
      </c>
      <c r="F61" s="173">
        <f>SUM(G61:H61,I61,J61)</f>
        <v>80000</v>
      </c>
      <c r="G61" s="173">
        <f>SUM(G60)</f>
        <v>80000</v>
      </c>
      <c r="H61" s="173">
        <f>SUM(H60)</f>
        <v>0</v>
      </c>
      <c r="I61" s="154"/>
      <c r="J61" s="173">
        <f>SUM(J60)</f>
        <v>0</v>
      </c>
      <c r="K61" s="155" t="s">
        <v>66</v>
      </c>
      <c r="L61" s="183">
        <f>SUM(L60)</f>
        <v>59546.46</v>
      </c>
      <c r="M61" s="72">
        <f t="shared" si="1"/>
        <v>0.74433075</v>
      </c>
    </row>
    <row r="62" spans="1:13" s="179" customFormat="1" ht="50.25" customHeight="1">
      <c r="A62" s="278" t="s">
        <v>1</v>
      </c>
      <c r="B62" s="278"/>
      <c r="C62" s="278"/>
      <c r="D62" s="278"/>
      <c r="E62" s="108">
        <f>SUM(F62)</f>
        <v>3861388.4</v>
      </c>
      <c r="F62" s="108">
        <f>SUM(G62:H62,J62)</f>
        <v>3861388.4</v>
      </c>
      <c r="G62" s="108">
        <f>SUM(G14,G26,G28,G33,G44,G59,G61)</f>
        <v>3056090</v>
      </c>
      <c r="H62" s="108">
        <f>SUM(H14,H26,H28,H33,H44,H59,H61)</f>
        <v>370000</v>
      </c>
      <c r="I62" s="160">
        <f>SUM(I14,I26,I28,I33,I59)</f>
        <v>0</v>
      </c>
      <c r="J62" s="108">
        <f>SUM(J14,J26,J28,J33,J44,J59,J61)</f>
        <v>435298.4</v>
      </c>
      <c r="K62" s="177" t="s">
        <v>66</v>
      </c>
      <c r="L62" s="186">
        <f>SUM(L14,L26,L28,L33,L44,L59,L61)</f>
        <v>227411</v>
      </c>
      <c r="M62" s="178">
        <f t="shared" si="1"/>
        <v>0.05889358345821933</v>
      </c>
    </row>
    <row r="63" ht="12.75">
      <c r="L63" s="187"/>
    </row>
    <row r="64" spans="1:12" ht="12.75">
      <c r="A64" s="2" t="s">
        <v>268</v>
      </c>
      <c r="L64" s="187"/>
    </row>
    <row r="65" spans="1:12" ht="12.75">
      <c r="A65" s="2" t="s">
        <v>269</v>
      </c>
      <c r="L65" s="187"/>
    </row>
    <row r="66" spans="1:12" ht="12.75">
      <c r="A66" s="2" t="s">
        <v>270</v>
      </c>
      <c r="L66" s="187"/>
    </row>
    <row r="67" ht="12.75">
      <c r="A67" s="2" t="s">
        <v>271</v>
      </c>
    </row>
    <row r="68" ht="14.25" customHeight="1">
      <c r="A68" s="2" t="s">
        <v>272</v>
      </c>
    </row>
    <row r="69" ht="12.75">
      <c r="A69" s="5" t="s">
        <v>272</v>
      </c>
    </row>
    <row r="70" ht="12.75">
      <c r="A70" s="2" t="s">
        <v>272</v>
      </c>
    </row>
    <row r="79" spans="6:18" ht="12.75"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6:18" ht="12.75">
      <c r="F80" s="179"/>
      <c r="G80" s="179"/>
      <c r="H80" s="179"/>
      <c r="I80" s="179"/>
      <c r="J80" s="179"/>
      <c r="K80" s="179"/>
      <c r="L80" s="179"/>
      <c r="M80" s="179"/>
      <c r="N80" s="153"/>
      <c r="O80" s="153"/>
      <c r="P80" s="153"/>
      <c r="Q80" s="153"/>
      <c r="R80" s="153"/>
    </row>
    <row r="81" spans="6:18" ht="12.75"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</sheetData>
  <sheetProtection/>
  <mergeCells count="26">
    <mergeCell ref="A33:D33"/>
    <mergeCell ref="A43:D43"/>
    <mergeCell ref="A59:D59"/>
    <mergeCell ref="A61:D61"/>
    <mergeCell ref="A26:D26"/>
    <mergeCell ref="A44:D44"/>
    <mergeCell ref="H2:I2"/>
    <mergeCell ref="L6:L10"/>
    <mergeCell ref="A4:K4"/>
    <mergeCell ref="A6:A10"/>
    <mergeCell ref="B6:B10"/>
    <mergeCell ref="C6:C10"/>
    <mergeCell ref="D6:D10"/>
    <mergeCell ref="E6:E10"/>
    <mergeCell ref="F6:J6"/>
    <mergeCell ref="K6:K10"/>
    <mergeCell ref="A62:D62"/>
    <mergeCell ref="M6:M10"/>
    <mergeCell ref="F7:F10"/>
    <mergeCell ref="G7:J7"/>
    <mergeCell ref="G8:G10"/>
    <mergeCell ref="H8:H10"/>
    <mergeCell ref="I8:I10"/>
    <mergeCell ref="J8:J10"/>
    <mergeCell ref="A14:D14"/>
    <mergeCell ref="A28:D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2014-08-28T10:42:42Z</cp:lastPrinted>
  <dcterms:created xsi:type="dcterms:W3CDTF">2009-10-15T10:17:39Z</dcterms:created>
  <dcterms:modified xsi:type="dcterms:W3CDTF">2014-10-06T12:34:35Z</dcterms:modified>
  <cp:category/>
  <cp:version/>
  <cp:contentType/>
  <cp:contentStatus/>
</cp:coreProperties>
</file>