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2-wydatki" sheetId="1" r:id="rId1"/>
    <sheet name="zał. nr 2a-wyd.bieżace" sheetId="2" r:id="rId2"/>
    <sheet name="zał. nr 2b-wyd.majątkowe" sheetId="3" r:id="rId3"/>
  </sheets>
  <definedNames>
    <definedName name="_xlnm.Print_Area" localSheetId="1">'zał. nr 2a-wyd.bieżace'!$A$1:$AS$85</definedName>
    <definedName name="_xlnm.Print_Area" localSheetId="0">'zał. nr 2-wydatki'!$A$3:$J$90</definedName>
  </definedNames>
  <calcPr fullCalcOnLoad="1"/>
</workbook>
</file>

<file path=xl/sharedStrings.xml><?xml version="1.0" encoding="utf-8"?>
<sst xmlns="http://schemas.openxmlformats.org/spreadsheetml/2006/main" count="315" uniqueCount="153">
  <si>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</si>
  <si>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</si>
  <si>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</si>
  <si>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</si>
  <si>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</si>
  <si>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</si>
  <si>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</si>
  <si>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</si>
  <si>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</si>
  <si>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</si>
  <si>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</si>
  <si>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</si>
  <si>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Obsługa długu</t>
  </si>
  <si>
    <t>WYDATKI BIEŻĄCE</t>
  </si>
  <si>
    <t>na wynagrodzenia i składki od nich naliczane</t>
  </si>
  <si>
    <t>WYDATKI MAJĄTKOWE</t>
  </si>
  <si>
    <t>Inwestycje i zakupy inwestycyjne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</si>
  <si>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</si>
  <si>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</si>
  <si>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</si>
  <si>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z tego:</t>
  </si>
  <si>
    <t>z tego :</t>
  </si>
  <si>
    <t>010</t>
  </si>
  <si>
    <t>Rolnictwo i łowiectwo</t>
  </si>
  <si>
    <t>700</t>
  </si>
  <si>
    <t>Gospodarka mieszkaniowa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</si>
  <si>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</si>
  <si>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</si>
  <si>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</si>
  <si>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</si>
  <si>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</si>
  <si>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</si>
  <si>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758</t>
  </si>
  <si>
    <t>Różne rozliczenia</t>
  </si>
  <si>
    <t>852</t>
  </si>
  <si>
    <t>Pomoc społeczna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</si>
  <si>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</si>
  <si>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</si>
  <si>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</si>
  <si>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</si>
  <si>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</si>
  <si>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</si>
  <si>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</si>
  <si>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</si>
  <si>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</si>
  <si>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</si>
  <si>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</si>
  <si>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</si>
  <si>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</si>
  <si>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</si>
  <si>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Rady gmin</t>
  </si>
  <si>
    <t>Urzędy gmin</t>
  </si>
  <si>
    <t>Promocja jednostek samorządu terytorialnego</t>
  </si>
  <si>
    <t xml:space="preserve">Urzędy naczelnych organów władzy państwowej, kontroli i ochrony prawa </t>
  </si>
  <si>
    <t>Ochotnicze straże pożarne</t>
  </si>
  <si>
    <t>757</t>
  </si>
  <si>
    <t>Obsługa długu publicznego</t>
  </si>
  <si>
    <t>Obsługa papierów wartościowych, kredytów i pożyczek jednostek samorządu terytorialnego</t>
  </si>
  <si>
    <t>Różne rozliczenia finansowe</t>
  </si>
  <si>
    <t>Rezerwy ogólne i celowe</t>
  </si>
  <si>
    <t>801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</si>
  <si>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</si>
  <si>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</si>
  <si>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</si>
  <si>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</si>
  <si>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</si>
  <si>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</si>
  <si>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</si>
  <si>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</si>
  <si>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851</t>
  </si>
  <si>
    <t>Ochrona zdrowia</t>
  </si>
  <si>
    <t>Zwalczanie narkomanii</t>
  </si>
  <si>
    <t>Przeciwdziałanie alkoholizmowi</t>
  </si>
  <si>
    <t>Domy pomocy społecznej</t>
  </si>
  <si>
    <t>Dodatki mieszkaniowe</t>
  </si>
  <si>
    <t>Zasiłki stałe</t>
  </si>
  <si>
    <t>Ośrodki pomocy społecznej</t>
  </si>
  <si>
    <t>Usługi opiekuńcze i specjalistyczne usługi opiekuńcze</t>
  </si>
  <si>
    <t>Pozostała działalność</t>
  </si>
  <si>
    <t>854</t>
  </si>
  <si>
    <t>Edukacyjna opieka wychowawcza</t>
  </si>
  <si>
    <t>Świetlice szkolne</t>
  </si>
  <si>
    <t>Pomoc materialna dla uczniów</t>
  </si>
  <si>
    <t>900</t>
  </si>
  <si>
    <t>Gospodarka komunalna i ochrona środowiska</t>
  </si>
  <si>
    <t>Oświetlenie ulic, placów i dróg</t>
  </si>
  <si>
    <t>921</t>
  </si>
  <si>
    <t>Kultura i ochrona dziedzictwa narodowego</t>
  </si>
  <si>
    <t>92116</t>
  </si>
  <si>
    <t>Biblioteki</t>
  </si>
  <si>
    <t>926</t>
  </si>
  <si>
    <t>92605</t>
  </si>
  <si>
    <t>Przetwórstwo przemysłowe</t>
  </si>
  <si>
    <t>15011</t>
  </si>
  <si>
    <t>Rozwój przedsiębiorczości</t>
  </si>
  <si>
    <t>01010</t>
  </si>
  <si>
    <t>Infrastruktura wodociągowa i sanitacyjna wsi</t>
  </si>
  <si>
    <t>75023</t>
  </si>
  <si>
    <t>75095</t>
  </si>
  <si>
    <t>75412</t>
  </si>
  <si>
    <t>Gospodarka komunalna i ochrona środowiskowa</t>
  </si>
  <si>
    <t>90015</t>
  </si>
  <si>
    <t>Urzędy wojewódzkie</t>
  </si>
  <si>
    <t>Oczyszczanie miast i wsi</t>
  </si>
  <si>
    <t>Ogółem:</t>
  </si>
  <si>
    <t xml:space="preserve">Załącznik nr 2 </t>
  </si>
  <si>
    <t xml:space="preserve">     </t>
  </si>
  <si>
    <t>% wykonania (kol.7:kol.4)</t>
  </si>
  <si>
    <t xml:space="preserve">Załącznik nr 2a </t>
  </si>
  <si>
    <t>01095</t>
  </si>
  <si>
    <t>92195</t>
  </si>
  <si>
    <t>Załącznik nr 2b</t>
  </si>
  <si>
    <t xml:space="preserve">                </t>
  </si>
  <si>
    <t>% wykonania</t>
  </si>
  <si>
    <t>80101</t>
  </si>
  <si>
    <t>Utrzymanie zieleni w miastach i gminach</t>
  </si>
  <si>
    <t>Wydatki na programy finansowane z udziałem środków, o których mowa w art..5 ust.1 pkt 2 i 3</t>
  </si>
  <si>
    <t>% wykonania (kol.12:kol.4)</t>
  </si>
  <si>
    <t>Zadania w zakresie kultury fizycznej</t>
  </si>
  <si>
    <t>Komendy wojewódzkie Policji</t>
  </si>
  <si>
    <t>Gospodarka odpadami</t>
  </si>
  <si>
    <t xml:space="preserve">Kultura fizyczna </t>
  </si>
  <si>
    <t xml:space="preserve">Zadania w zakresie kultury fizycznej </t>
  </si>
  <si>
    <t>Kultura fizyczna</t>
  </si>
  <si>
    <t>w tym na:</t>
  </si>
  <si>
    <t>programy finansowane z udziałem środków europejskich i innych środków pochodzących ze źródeł zagranicznych niepodlegajacych zwrotowi</t>
  </si>
  <si>
    <t>Zakup i objęcie akcji i udziałów</t>
  </si>
  <si>
    <t>Pozostałe zadania w zakresie polityki społecznej</t>
  </si>
  <si>
    <t>Schroniska dla zwierząt</t>
  </si>
  <si>
    <t>853</t>
  </si>
  <si>
    <t>Plan po zmianach na 2015 r.</t>
  </si>
  <si>
    <t>Wybory Prezydenta Rzeczpospolitej Polskiej</t>
  </si>
  <si>
    <t>Pozostałe zadania            w zakresie polityki społecznej</t>
  </si>
  <si>
    <t>Wpływy i wydatki związane z gromadzeniem srodków z opłat i kar za korzystanie ze środowiska</t>
  </si>
  <si>
    <t>92695</t>
  </si>
  <si>
    <t>Realizacja zadań wymagających stosowania specjalnej organizacji nauki i metod pracy dla dzieci w przedszkolach, oddziałach przedszkolnych w szkołach podstawowych i innych formach 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</si>
  <si>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</si>
  <si>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Rodziny zastępcze</t>
  </si>
  <si>
    <t>Zadania w zakresie przeciwdziałania przemocy w rodzinie</t>
  </si>
  <si>
    <t>Wspieranie rodziny</t>
  </si>
  <si>
    <t>Wykonanie na 30 czerwca 2015r.</t>
  </si>
  <si>
    <t>Planowane wydatki po zmianach na 2015r</t>
  </si>
  <si>
    <t>Realizacja zadań wymagających stosowania specjalnej organizacji nauki i metod pracy dla dzieci w przedszkolach, oddziałach przedszkolnych,w szkołach podstawowych i innych formach wychowania przedszkolnego</t>
  </si>
  <si>
    <t>Zadania w zakresie przeciwdziałania  przemocy w rodzinie</t>
  </si>
  <si>
    <t>85154</t>
  </si>
  <si>
    <t>przeciwdziałanie alkoholizmowi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</si>
  <si>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</si>
  <si>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artstycznych</t>
  </si>
  <si>
    <t>Świadczenia rodzinne, świadeczenie z funduszu alimentacyjnego oraz składki na ubezpieczenia emerytalne i rentowe z ubezpieczenia społecznego.</t>
  </si>
  <si>
    <t>Zasiłki i pomoc w naturze oraz składki na ubezpieczenia emerytalne i rentowe</t>
  </si>
  <si>
    <t>Wpływy i wydatki związane z gromadzeniem środków z opłat i kar za korzystanie ze środowiska</t>
  </si>
  <si>
    <t>Świadczenia rodzinne, świadczenie z funduszu alimentacyjnego oraz składki na ubezpieczenia emerytalne i rentowe z ubezpieczenia społeczneo</t>
  </si>
  <si>
    <t>Składki na ubezpieczenia zdrowotne opłacane za osoby pobierające niektóre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</si>
</sst>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.0000"/>
    <numFmt numFmtId="174" formatCode="#,##0.00\ _z_ł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sz val="5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 CE"/>
      <family val="0"/>
    </font>
    <font>
      <i/>
      <sz val="5"/>
      <name val="Arial CE"/>
      <family val="0"/>
    </font>
    <font>
      <b/>
      <sz val="5"/>
      <name val="Arial"/>
      <family val="2"/>
    </font>
    <font>
      <sz val="5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18" fillId="32" borderId="10" xfId="0" applyNumberFormat="1" applyFont="1" applyFill="1" applyBorder="1" applyAlignment="1">
      <alignment horizontal="right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0" fontId="18" fillId="32" borderId="10" xfId="54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vertical="center"/>
    </xf>
    <xf numFmtId="10" fontId="16" fillId="34" borderId="10" xfId="54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/>
    </xf>
    <xf numFmtId="10" fontId="4" fillId="34" borderId="10" xfId="54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left" vertical="center" wrapText="1"/>
    </xf>
    <xf numFmtId="4" fontId="16" fillId="34" borderId="10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vertical="center"/>
    </xf>
    <xf numFmtId="10" fontId="1" fillId="34" borderId="10" xfId="54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right" vertical="center"/>
    </xf>
    <xf numFmtId="10" fontId="0" fillId="34" borderId="10" xfId="54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10" fontId="3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left" vertical="center"/>
    </xf>
    <xf numFmtId="4" fontId="18" fillId="34" borderId="10" xfId="0" applyNumberFormat="1" applyFont="1" applyFill="1" applyBorder="1" applyAlignment="1">
      <alignment horizontal="right" vertical="center"/>
    </xf>
    <xf numFmtId="10" fontId="18" fillId="34" borderId="10" xfId="54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4" fontId="19" fillId="34" borderId="10" xfId="0" applyNumberFormat="1" applyFont="1" applyFill="1" applyBorder="1" applyAlignment="1">
      <alignment horizontal="right" vertical="center"/>
    </xf>
    <xf numFmtId="10" fontId="19" fillId="34" borderId="10" xfId="54" applyNumberFormat="1" applyFont="1" applyFill="1" applyBorder="1" applyAlignment="1">
      <alignment horizontal="right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righ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vertical="center"/>
    </xf>
    <xf numFmtId="10" fontId="1" fillId="32" borderId="10" xfId="54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right" vertical="center"/>
    </xf>
    <xf numFmtId="4" fontId="16" fillId="32" borderId="10" xfId="0" applyNumberFormat="1" applyFont="1" applyFill="1" applyBorder="1" applyAlignment="1">
      <alignment vertical="center"/>
    </xf>
    <xf numFmtId="10" fontId="16" fillId="32" borderId="10" xfId="54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J122"/>
  <sheetViews>
    <sheetView tabSelected="1" zoomScalePageLayoutView="0" workbookViewId="0" topLeftCell="A1">
      <selection activeCell="J54" sqref="J54"/>
    </sheetView>
  </sheetViews>
  <sheetFormatPr defaultColWidth="9.140625" defaultRowHeight="12.75"/>
  <cols>
    <col min="1" max="1" width="6.140625" style="0" customWidth="1"/>
    <col min="3" max="3" width="24.28125" style="0" customWidth="1"/>
    <col min="4" max="4" width="13.421875" style="0" customWidth="1"/>
    <col min="5" max="5" width="13.140625" style="0" customWidth="1"/>
    <col min="6" max="6" width="13.421875" style="0" customWidth="1"/>
    <col min="7" max="7" width="13.140625" style="0" customWidth="1"/>
    <col min="8" max="8" width="14.421875" style="0" customWidth="1"/>
    <col min="9" max="9" width="11.8515625" style="0" customWidth="1"/>
    <col min="10" max="10" width="11.421875" style="0" customWidth="1"/>
  </cols>
  <sheetData>
    <row r="3" spans="3:4" ht="12.75">
      <c r="C3" s="11"/>
      <c r="D3" s="4" t="s">
        <v>105</v>
      </c>
    </row>
    <row r="4" spans="3:4" ht="18">
      <c r="C4" s="5" t="s">
        <v>18</v>
      </c>
      <c r="D4" t="s">
        <v>106</v>
      </c>
    </row>
    <row r="5" ht="12.75">
      <c r="C5" t="s">
        <v>19</v>
      </c>
    </row>
    <row r="6" spans="1:10" s="6" customFormat="1" ht="48.75" customHeight="1">
      <c r="A6" s="119" t="s">
        <v>0</v>
      </c>
      <c r="B6" s="119" t="s">
        <v>3</v>
      </c>
      <c r="C6" s="119" t="s">
        <v>5</v>
      </c>
      <c r="D6" s="119" t="s">
        <v>141</v>
      </c>
      <c r="E6" s="119"/>
      <c r="F6" s="119"/>
      <c r="G6" s="119" t="s">
        <v>140</v>
      </c>
      <c r="H6" s="120"/>
      <c r="I6" s="120"/>
      <c r="J6" s="121" t="s">
        <v>107</v>
      </c>
    </row>
    <row r="7" spans="1:10" s="6" customFormat="1" ht="15" customHeight="1">
      <c r="A7" s="119"/>
      <c r="B7" s="119"/>
      <c r="C7" s="119"/>
      <c r="D7" s="121" t="s">
        <v>1</v>
      </c>
      <c r="E7" s="119" t="s">
        <v>21</v>
      </c>
      <c r="F7" s="119"/>
      <c r="G7" s="119" t="s">
        <v>104</v>
      </c>
      <c r="H7" s="119" t="s">
        <v>20</v>
      </c>
      <c r="I7" s="119"/>
      <c r="J7" s="120"/>
    </row>
    <row r="8" spans="1:10" s="6" customFormat="1" ht="93" customHeight="1">
      <c r="A8" s="120"/>
      <c r="B8" s="120"/>
      <c r="C8" s="120"/>
      <c r="D8" s="121"/>
      <c r="E8" s="9" t="s">
        <v>2</v>
      </c>
      <c r="F8" s="10" t="s">
        <v>4</v>
      </c>
      <c r="G8" s="120"/>
      <c r="H8" s="9" t="s">
        <v>2</v>
      </c>
      <c r="I8" s="10" t="s">
        <v>4</v>
      </c>
      <c r="J8" s="120"/>
    </row>
    <row r="9" spans="1:10" s="7" customFormat="1" ht="15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</row>
    <row r="10" spans="1:10" s="1" customFormat="1" ht="19.5" customHeight="1">
      <c r="A10" s="16" t="s">
        <v>22</v>
      </c>
      <c r="B10" s="16"/>
      <c r="C10" s="12" t="s">
        <v>23</v>
      </c>
      <c r="D10" s="84">
        <f aca="true" t="shared" si="0" ref="D10:D19">SUM(E10:F10)</f>
        <v>159242.97</v>
      </c>
      <c r="E10" s="84">
        <f>SUM(E11:E13)</f>
        <v>140742.97</v>
      </c>
      <c r="F10" s="84">
        <f>SUM(F11:F13)</f>
        <v>18500</v>
      </c>
      <c r="G10" s="84">
        <f>SUM(H10:I10)</f>
        <v>104125.65</v>
      </c>
      <c r="H10" s="84">
        <v>104125.65</v>
      </c>
      <c r="I10" s="84">
        <f>SUM(I11:I13)</f>
        <v>0</v>
      </c>
      <c r="J10" s="85">
        <f>G10/D10</f>
        <v>0.653879100597031</v>
      </c>
    </row>
    <row r="11" spans="1:10" s="4" customFormat="1" ht="35.25" customHeight="1">
      <c r="A11" s="17"/>
      <c r="B11" s="15" t="s">
        <v>95</v>
      </c>
      <c r="C11" s="13" t="s">
        <v>96</v>
      </c>
      <c r="D11" s="86">
        <f t="shared" si="0"/>
        <v>48500</v>
      </c>
      <c r="E11" s="86">
        <v>30000</v>
      </c>
      <c r="F11" s="87">
        <v>18500</v>
      </c>
      <c r="G11" s="86">
        <v>0</v>
      </c>
      <c r="H11" s="86">
        <v>0</v>
      </c>
      <c r="I11" s="87">
        <v>0</v>
      </c>
      <c r="J11" s="88">
        <f aca="true" t="shared" si="1" ref="J11:J75">G11/D11</f>
        <v>0</v>
      </c>
    </row>
    <row r="12" spans="1:10" s="4" customFormat="1" ht="25.5" customHeight="1">
      <c r="A12" s="17"/>
      <c r="B12" s="17" t="s">
        <v>36</v>
      </c>
      <c r="C12" s="13" t="s">
        <v>37</v>
      </c>
      <c r="D12" s="86">
        <f t="shared" si="0"/>
        <v>15000</v>
      </c>
      <c r="E12" s="86">
        <v>15000</v>
      </c>
      <c r="F12" s="86">
        <v>0</v>
      </c>
      <c r="G12" s="86">
        <v>8399</v>
      </c>
      <c r="H12" s="86">
        <v>8399</v>
      </c>
      <c r="I12" s="86">
        <v>0</v>
      </c>
      <c r="J12" s="88">
        <f t="shared" si="1"/>
        <v>0.5599333333333333</v>
      </c>
    </row>
    <row r="13" spans="1:10" s="4" customFormat="1" ht="25.5" customHeight="1">
      <c r="A13" s="17"/>
      <c r="B13" s="17" t="s">
        <v>109</v>
      </c>
      <c r="C13" s="13" t="s">
        <v>78</v>
      </c>
      <c r="D13" s="86">
        <f t="shared" si="0"/>
        <v>95742.97</v>
      </c>
      <c r="E13" s="86">
        <v>95742.97</v>
      </c>
      <c r="F13" s="86">
        <v>0</v>
      </c>
      <c r="G13" s="86">
        <v>95726.62</v>
      </c>
      <c r="H13" s="86">
        <v>95726.62</v>
      </c>
      <c r="I13" s="86">
        <v>0</v>
      </c>
      <c r="J13" s="88">
        <f t="shared" si="1"/>
        <v>0.9998292302818682</v>
      </c>
    </row>
    <row r="14" spans="1:10" s="1" customFormat="1" ht="24.75" customHeight="1">
      <c r="A14" s="16">
        <v>150</v>
      </c>
      <c r="B14" s="16"/>
      <c r="C14" s="12" t="s">
        <v>92</v>
      </c>
      <c r="D14" s="84">
        <f t="shared" si="0"/>
        <v>9669</v>
      </c>
      <c r="E14" s="84">
        <f>SUM(E15)</f>
        <v>0</v>
      </c>
      <c r="F14" s="84">
        <f>SUM(F15)</f>
        <v>9669</v>
      </c>
      <c r="G14" s="84">
        <v>9668.96</v>
      </c>
      <c r="H14" s="89">
        <f>SUM(H15)</f>
        <v>0</v>
      </c>
      <c r="I14" s="89">
        <f>SUM(I15)</f>
        <v>9668.96</v>
      </c>
      <c r="J14" s="85">
        <f t="shared" si="1"/>
        <v>0.9999958630675353</v>
      </c>
    </row>
    <row r="15" spans="1:10" s="4" customFormat="1" ht="26.25" customHeight="1">
      <c r="A15" s="17"/>
      <c r="B15" s="17" t="s">
        <v>93</v>
      </c>
      <c r="C15" s="13" t="s">
        <v>94</v>
      </c>
      <c r="D15" s="86">
        <f t="shared" si="0"/>
        <v>9669</v>
      </c>
      <c r="E15" s="86">
        <v>0</v>
      </c>
      <c r="F15" s="90">
        <v>9669</v>
      </c>
      <c r="G15" s="86">
        <v>9668.96</v>
      </c>
      <c r="H15" s="91">
        <v>0</v>
      </c>
      <c r="I15" s="86">
        <v>9668.96</v>
      </c>
      <c r="J15" s="88">
        <f t="shared" si="1"/>
        <v>0.9999958630675353</v>
      </c>
    </row>
    <row r="16" spans="1:10" s="1" customFormat="1" ht="25.5" customHeight="1">
      <c r="A16" s="16" t="s">
        <v>38</v>
      </c>
      <c r="B16" s="16"/>
      <c r="C16" s="12" t="s">
        <v>39</v>
      </c>
      <c r="D16" s="84">
        <f t="shared" si="0"/>
        <v>2832720.34</v>
      </c>
      <c r="E16" s="84">
        <f>SUM(E17:E18)</f>
        <v>1322602.3399999999</v>
      </c>
      <c r="F16" s="84">
        <f>SUM(F17:F18)</f>
        <v>1510118</v>
      </c>
      <c r="G16" s="84">
        <f>SUM(H16:I16)</f>
        <v>883813.81</v>
      </c>
      <c r="H16" s="84">
        <f>SUM(H17:H18)</f>
        <v>709237.76</v>
      </c>
      <c r="I16" s="84">
        <f>SUM(I17:I18)</f>
        <v>174576.05</v>
      </c>
      <c r="J16" s="85">
        <f t="shared" si="1"/>
        <v>0.3120017876526421</v>
      </c>
    </row>
    <row r="17" spans="1:10" s="4" customFormat="1" ht="21.75" customHeight="1">
      <c r="A17" s="17"/>
      <c r="B17" s="17" t="s">
        <v>40</v>
      </c>
      <c r="C17" s="13" t="s">
        <v>41</v>
      </c>
      <c r="D17" s="86">
        <f t="shared" si="0"/>
        <v>522000</v>
      </c>
      <c r="E17" s="86">
        <v>522000</v>
      </c>
      <c r="F17" s="86">
        <v>0</v>
      </c>
      <c r="G17" s="86">
        <f>SUM(H17:I17)</f>
        <v>253018.5</v>
      </c>
      <c r="H17" s="86">
        <v>253018.5</v>
      </c>
      <c r="I17" s="86">
        <v>0</v>
      </c>
      <c r="J17" s="88">
        <f t="shared" si="1"/>
        <v>0.48470977011494254</v>
      </c>
    </row>
    <row r="18" spans="1:10" s="4" customFormat="1" ht="27" customHeight="1">
      <c r="A18" s="17"/>
      <c r="B18" s="17" t="s">
        <v>42</v>
      </c>
      <c r="C18" s="13" t="s">
        <v>43</v>
      </c>
      <c r="D18" s="86">
        <f t="shared" si="0"/>
        <v>2310720.34</v>
      </c>
      <c r="E18" s="86">
        <v>800602.34</v>
      </c>
      <c r="F18" s="90">
        <v>1510118</v>
      </c>
      <c r="G18" s="86">
        <f>SUM(H18:I18)</f>
        <v>630795.31</v>
      </c>
      <c r="H18" s="91">
        <v>456219.26</v>
      </c>
      <c r="I18" s="90">
        <v>174576.05</v>
      </c>
      <c r="J18" s="88">
        <f t="shared" si="1"/>
        <v>0.2729864359094187</v>
      </c>
    </row>
    <row r="19" spans="1:10" s="29" customFormat="1" ht="25.5" customHeight="1">
      <c r="A19" s="16" t="s">
        <v>24</v>
      </c>
      <c r="B19" s="16"/>
      <c r="C19" s="12" t="s">
        <v>25</v>
      </c>
      <c r="D19" s="84">
        <f t="shared" si="0"/>
        <v>281000</v>
      </c>
      <c r="E19" s="84">
        <f>SUM(E20)</f>
        <v>281000</v>
      </c>
      <c r="F19" s="84">
        <f>SUM(F20)</f>
        <v>0</v>
      </c>
      <c r="G19" s="84">
        <f>SUM(H19:I19)</f>
        <v>92786.79</v>
      </c>
      <c r="H19" s="84">
        <f>SUM(H20)</f>
        <v>92786.79</v>
      </c>
      <c r="I19" s="84">
        <f>SUM(I20)</f>
        <v>0</v>
      </c>
      <c r="J19" s="85">
        <f t="shared" si="1"/>
        <v>0.3302020996441281</v>
      </c>
    </row>
    <row r="20" spans="1:10" s="4" customFormat="1" ht="30.75" customHeight="1">
      <c r="A20" s="17"/>
      <c r="B20" s="17" t="s">
        <v>44</v>
      </c>
      <c r="C20" s="13" t="s">
        <v>45</v>
      </c>
      <c r="D20" s="86">
        <v>281000</v>
      </c>
      <c r="E20" s="86">
        <v>281000</v>
      </c>
      <c r="F20" s="86">
        <v>0</v>
      </c>
      <c r="G20" s="86">
        <v>92786.79</v>
      </c>
      <c r="H20" s="86">
        <v>92786.79</v>
      </c>
      <c r="I20" s="86">
        <v>0</v>
      </c>
      <c r="J20" s="88">
        <f t="shared" si="1"/>
        <v>0.3302020996441281</v>
      </c>
    </row>
    <row r="21" spans="1:10" s="29" customFormat="1" ht="27" customHeight="1">
      <c r="A21" s="16" t="s">
        <v>46</v>
      </c>
      <c r="B21" s="16"/>
      <c r="C21" s="12" t="s">
        <v>47</v>
      </c>
      <c r="D21" s="84">
        <f>SUM(E21:F21)</f>
        <v>250000</v>
      </c>
      <c r="E21" s="84">
        <f>SUM(E22:E22)</f>
        <v>250000</v>
      </c>
      <c r="F21" s="84">
        <f>SUM(F22:F22)</f>
        <v>0</v>
      </c>
      <c r="G21" s="84">
        <f>SUM(H21:I21)</f>
        <v>68258.6</v>
      </c>
      <c r="H21" s="84">
        <f>SUM(H22:H22)</f>
        <v>68258.6</v>
      </c>
      <c r="I21" s="84">
        <f>SUM(I22:I22)</f>
        <v>0</v>
      </c>
      <c r="J21" s="85">
        <f t="shared" si="1"/>
        <v>0.2730344</v>
      </c>
    </row>
    <row r="22" spans="1:10" s="4" customFormat="1" ht="27.75" customHeight="1">
      <c r="A22" s="17"/>
      <c r="B22" s="17" t="s">
        <v>48</v>
      </c>
      <c r="C22" s="13" t="s">
        <v>49</v>
      </c>
      <c r="D22" s="86">
        <v>250000</v>
      </c>
      <c r="E22" s="86">
        <v>250000</v>
      </c>
      <c r="F22" s="86">
        <v>0</v>
      </c>
      <c r="G22" s="86">
        <v>68258.6</v>
      </c>
      <c r="H22" s="86">
        <v>68258.6</v>
      </c>
      <c r="I22" s="86">
        <v>0</v>
      </c>
      <c r="J22" s="88">
        <f t="shared" si="1"/>
        <v>0.2730344</v>
      </c>
    </row>
    <row r="23" spans="1:10" s="29" customFormat="1" ht="42" customHeight="1">
      <c r="A23" s="16" t="s">
        <v>26</v>
      </c>
      <c r="B23" s="20"/>
      <c r="C23" s="21" t="s">
        <v>27</v>
      </c>
      <c r="D23" s="84">
        <f>SUM(E23:F23)</f>
        <v>4813984</v>
      </c>
      <c r="E23" s="84">
        <f>SUM(E24:E28)</f>
        <v>4474400</v>
      </c>
      <c r="F23" s="92">
        <f>SUM(F24:F28)</f>
        <v>339584</v>
      </c>
      <c r="G23" s="84">
        <f>SUM(H23:I23)</f>
        <v>2144112.1599999997</v>
      </c>
      <c r="H23" s="84">
        <f>SUM(H24:H28)</f>
        <v>2117723.65</v>
      </c>
      <c r="I23" s="84">
        <f>SUM(I24:I28)</f>
        <v>26388.51</v>
      </c>
      <c r="J23" s="85">
        <f t="shared" si="1"/>
        <v>0.44539245664298005</v>
      </c>
    </row>
    <row r="24" spans="1:10" s="4" customFormat="1" ht="30.75" customHeight="1">
      <c r="A24" s="17"/>
      <c r="B24" s="18">
        <v>75011</v>
      </c>
      <c r="C24" s="19" t="s">
        <v>102</v>
      </c>
      <c r="D24" s="86">
        <v>52383</v>
      </c>
      <c r="E24" s="86">
        <v>52383</v>
      </c>
      <c r="F24" s="86">
        <v>0</v>
      </c>
      <c r="G24" s="86">
        <v>28582</v>
      </c>
      <c r="H24" s="86">
        <v>28582</v>
      </c>
      <c r="I24" s="86">
        <v>0</v>
      </c>
      <c r="J24" s="88">
        <f t="shared" si="1"/>
        <v>0.5456350342668423</v>
      </c>
    </row>
    <row r="25" spans="1:10" s="4" customFormat="1" ht="27.75" customHeight="1">
      <c r="A25" s="17"/>
      <c r="B25" s="18">
        <v>75022</v>
      </c>
      <c r="C25" s="19" t="s">
        <v>50</v>
      </c>
      <c r="D25" s="86">
        <v>210000</v>
      </c>
      <c r="E25" s="86">
        <v>210000</v>
      </c>
      <c r="F25" s="86">
        <v>0</v>
      </c>
      <c r="G25" s="86">
        <v>107078.41</v>
      </c>
      <c r="H25" s="86">
        <v>107078.41</v>
      </c>
      <c r="I25" s="86">
        <v>0</v>
      </c>
      <c r="J25" s="88">
        <f t="shared" si="1"/>
        <v>0.5098971904761905</v>
      </c>
    </row>
    <row r="26" spans="1:10" s="4" customFormat="1" ht="26.25" customHeight="1">
      <c r="A26" s="17"/>
      <c r="B26" s="18">
        <v>75023</v>
      </c>
      <c r="C26" s="19" t="s">
        <v>51</v>
      </c>
      <c r="D26" s="86">
        <v>4334437</v>
      </c>
      <c r="E26" s="86">
        <v>4012017</v>
      </c>
      <c r="F26" s="90">
        <v>322420</v>
      </c>
      <c r="G26" s="86">
        <v>1867823.33</v>
      </c>
      <c r="H26" s="86">
        <v>1858598.33</v>
      </c>
      <c r="I26" s="90">
        <v>9225</v>
      </c>
      <c r="J26" s="88">
        <f t="shared" si="1"/>
        <v>0.43092639943780475</v>
      </c>
    </row>
    <row r="27" spans="1:10" s="4" customFormat="1" ht="31.5" customHeight="1">
      <c r="A27" s="17"/>
      <c r="B27" s="18">
        <v>75075</v>
      </c>
      <c r="C27" s="19" t="s">
        <v>52</v>
      </c>
      <c r="D27" s="86">
        <v>118000</v>
      </c>
      <c r="E27" s="86">
        <v>118000</v>
      </c>
      <c r="F27" s="86">
        <v>0</v>
      </c>
      <c r="G27" s="86">
        <v>89984.91</v>
      </c>
      <c r="H27" s="86">
        <v>89984.91</v>
      </c>
      <c r="I27" s="86">
        <v>0</v>
      </c>
      <c r="J27" s="88">
        <f t="shared" si="1"/>
        <v>0.7625839830508475</v>
      </c>
    </row>
    <row r="28" spans="1:10" s="4" customFormat="1" ht="25.5" customHeight="1">
      <c r="A28" s="17"/>
      <c r="B28" s="17" t="s">
        <v>98</v>
      </c>
      <c r="C28" s="13" t="s">
        <v>78</v>
      </c>
      <c r="D28" s="86">
        <v>99164</v>
      </c>
      <c r="E28" s="86">
        <v>82000</v>
      </c>
      <c r="F28" s="90">
        <v>17164</v>
      </c>
      <c r="G28" s="86">
        <v>50643.51</v>
      </c>
      <c r="H28" s="86">
        <v>33480</v>
      </c>
      <c r="I28" s="90">
        <v>17163.51</v>
      </c>
      <c r="J28" s="88">
        <f t="shared" si="1"/>
        <v>0.5107045903755395</v>
      </c>
    </row>
    <row r="29" spans="1:10" s="29" customFormat="1" ht="72.75" customHeight="1">
      <c r="A29" s="16" t="s">
        <v>28</v>
      </c>
      <c r="B29" s="20"/>
      <c r="C29" s="21" t="s">
        <v>29</v>
      </c>
      <c r="D29" s="84">
        <f>SUM(E29:F29)</f>
        <v>38681</v>
      </c>
      <c r="E29" s="84">
        <f>SUM(E30:E31)</f>
        <v>38681</v>
      </c>
      <c r="F29" s="84">
        <f>SUM(F30:F30)</f>
        <v>0</v>
      </c>
      <c r="G29" s="84">
        <f>SUM(H29:I29)</f>
        <v>32303.18</v>
      </c>
      <c r="H29" s="84">
        <f>SUM(H30:H31)</f>
        <v>32303.18</v>
      </c>
      <c r="I29" s="84">
        <f>SUM(I30:I30)</f>
        <v>0</v>
      </c>
      <c r="J29" s="85">
        <f t="shared" si="1"/>
        <v>0.8351174995475815</v>
      </c>
    </row>
    <row r="30" spans="1:10" s="4" customFormat="1" ht="46.5" customHeight="1">
      <c r="A30" s="17"/>
      <c r="B30" s="18">
        <v>75101</v>
      </c>
      <c r="C30" s="19" t="s">
        <v>53</v>
      </c>
      <c r="D30" s="86">
        <v>1683</v>
      </c>
      <c r="E30" s="86">
        <v>1683</v>
      </c>
      <c r="F30" s="86">
        <v>0</v>
      </c>
      <c r="G30" s="86">
        <v>0</v>
      </c>
      <c r="H30" s="86">
        <v>0</v>
      </c>
      <c r="I30" s="86">
        <v>0</v>
      </c>
      <c r="J30" s="88">
        <f t="shared" si="1"/>
        <v>0</v>
      </c>
    </row>
    <row r="31" spans="1:10" s="4" customFormat="1" ht="46.5" customHeight="1">
      <c r="A31" s="17"/>
      <c r="B31" s="18">
        <v>75107</v>
      </c>
      <c r="C31" s="19" t="s">
        <v>131</v>
      </c>
      <c r="D31" s="86">
        <v>36998</v>
      </c>
      <c r="E31" s="86">
        <v>36998</v>
      </c>
      <c r="F31" s="86">
        <v>0</v>
      </c>
      <c r="G31" s="86">
        <v>32303.18</v>
      </c>
      <c r="H31" s="86">
        <v>32303.18</v>
      </c>
      <c r="I31" s="86">
        <v>0</v>
      </c>
      <c r="J31" s="88">
        <f t="shared" si="1"/>
        <v>0.8731061138439916</v>
      </c>
    </row>
    <row r="32" spans="1:10" s="29" customFormat="1" ht="42" customHeight="1">
      <c r="A32" s="16" t="s">
        <v>30</v>
      </c>
      <c r="B32" s="20"/>
      <c r="C32" s="21" t="s">
        <v>31</v>
      </c>
      <c r="D32" s="84">
        <f>SUM(E32:F32)</f>
        <v>453400</v>
      </c>
      <c r="E32" s="84">
        <f>SUM(E33:E34)</f>
        <v>316400</v>
      </c>
      <c r="F32" s="84">
        <f>SUM(F33:F34)</f>
        <v>137000</v>
      </c>
      <c r="G32" s="84">
        <f>SUM(H32:I32)</f>
        <v>207935.93</v>
      </c>
      <c r="H32" s="84">
        <f>SUM(H33:H34)</f>
        <v>207935.93</v>
      </c>
      <c r="I32" s="84">
        <f>SUM(I33:I34)</f>
        <v>0</v>
      </c>
      <c r="J32" s="85">
        <f t="shared" si="1"/>
        <v>0.4586147551830613</v>
      </c>
    </row>
    <row r="33" spans="1:10" s="4" customFormat="1" ht="30.75" customHeight="1">
      <c r="A33" s="17"/>
      <c r="B33" s="18">
        <v>75404</v>
      </c>
      <c r="C33" s="19" t="s">
        <v>119</v>
      </c>
      <c r="D33" s="86">
        <f>SUM(E33:F33)</f>
        <v>17000</v>
      </c>
      <c r="E33" s="86">
        <v>17000</v>
      </c>
      <c r="F33" s="90">
        <v>0</v>
      </c>
      <c r="G33" s="86">
        <v>17000</v>
      </c>
      <c r="H33" s="86">
        <v>17000</v>
      </c>
      <c r="I33" s="93">
        <v>0</v>
      </c>
      <c r="J33" s="88">
        <f t="shared" si="1"/>
        <v>1</v>
      </c>
    </row>
    <row r="34" spans="1:10" s="4" customFormat="1" ht="29.25" customHeight="1">
      <c r="A34" s="17"/>
      <c r="B34" s="18">
        <v>75412</v>
      </c>
      <c r="C34" s="19" t="s">
        <v>54</v>
      </c>
      <c r="D34" s="86">
        <f>SUM(E34:F34)</f>
        <v>436400</v>
      </c>
      <c r="E34" s="86">
        <v>299400</v>
      </c>
      <c r="F34" s="90">
        <v>137000</v>
      </c>
      <c r="G34" s="86">
        <v>190935.93</v>
      </c>
      <c r="H34" s="86">
        <v>190935.93</v>
      </c>
      <c r="I34" s="90">
        <v>0</v>
      </c>
      <c r="J34" s="88">
        <f t="shared" si="1"/>
        <v>0.4375250458295142</v>
      </c>
    </row>
    <row r="35" spans="1:10" s="29" customFormat="1" ht="42" customHeight="1">
      <c r="A35" s="16" t="s">
        <v>55</v>
      </c>
      <c r="B35" s="20"/>
      <c r="C35" s="21" t="s">
        <v>56</v>
      </c>
      <c r="D35" s="84">
        <f>SUM(E35:F35)</f>
        <v>251500</v>
      </c>
      <c r="E35" s="84">
        <f>SUM(E36)</f>
        <v>251500</v>
      </c>
      <c r="F35" s="84">
        <f>SUM(F36)</f>
        <v>0</v>
      </c>
      <c r="G35" s="84">
        <f>SUM(H35:I35)</f>
        <v>78586.86</v>
      </c>
      <c r="H35" s="84">
        <f>SUM(H36)</f>
        <v>78586.86</v>
      </c>
      <c r="I35" s="84">
        <f>SUM(I36)</f>
        <v>0</v>
      </c>
      <c r="J35" s="85">
        <f t="shared" si="1"/>
        <v>0.31247260437375746</v>
      </c>
    </row>
    <row r="36" spans="1:10" s="4" customFormat="1" ht="61.5" customHeight="1">
      <c r="A36" s="17"/>
      <c r="B36" s="18">
        <v>75702</v>
      </c>
      <c r="C36" s="19" t="s">
        <v>57</v>
      </c>
      <c r="D36" s="86">
        <v>251500</v>
      </c>
      <c r="E36" s="86">
        <v>251500</v>
      </c>
      <c r="F36" s="86">
        <v>0</v>
      </c>
      <c r="G36" s="86">
        <v>78586.86</v>
      </c>
      <c r="H36" s="86">
        <v>78586.86</v>
      </c>
      <c r="I36" s="86">
        <v>0</v>
      </c>
      <c r="J36" s="88">
        <f t="shared" si="1"/>
        <v>0.31247260437375746</v>
      </c>
    </row>
    <row r="37" spans="1:10" s="29" customFormat="1" ht="29.25" customHeight="1">
      <c r="A37" s="22" t="s">
        <v>32</v>
      </c>
      <c r="B37" s="23"/>
      <c r="C37" s="24" t="s">
        <v>33</v>
      </c>
      <c r="D37" s="84">
        <f>SUM(E37:F37)</f>
        <v>326000</v>
      </c>
      <c r="E37" s="84">
        <f>SUM(E38:E39)</f>
        <v>326000</v>
      </c>
      <c r="F37" s="84">
        <f>SUM(F38:F39)</f>
        <v>0</v>
      </c>
      <c r="G37" s="84">
        <f>SUM(H37:I37)</f>
        <v>10894.64</v>
      </c>
      <c r="H37" s="84">
        <f>SUM(H38:H39)</f>
        <v>10894.64</v>
      </c>
      <c r="I37" s="84">
        <f>SUM(I38:I39)</f>
        <v>0</v>
      </c>
      <c r="J37" s="85">
        <f t="shared" si="1"/>
        <v>0.033419141104294475</v>
      </c>
    </row>
    <row r="38" spans="1:10" s="4" customFormat="1" ht="24.75" customHeight="1">
      <c r="A38" s="17"/>
      <c r="B38" s="18">
        <v>75814</v>
      </c>
      <c r="C38" s="19" t="s">
        <v>58</v>
      </c>
      <c r="D38" s="86">
        <v>26000</v>
      </c>
      <c r="E38" s="86">
        <v>26000</v>
      </c>
      <c r="F38" s="86">
        <v>0</v>
      </c>
      <c r="G38" s="86">
        <v>10894.64</v>
      </c>
      <c r="H38" s="86">
        <v>10894.64</v>
      </c>
      <c r="I38" s="86">
        <v>0</v>
      </c>
      <c r="J38" s="88">
        <f t="shared" si="1"/>
        <v>0.4190246153846154</v>
      </c>
    </row>
    <row r="39" spans="1:10" s="52" customFormat="1" ht="27" customHeight="1">
      <c r="A39" s="26"/>
      <c r="B39" s="27">
        <v>75818</v>
      </c>
      <c r="C39" s="28" t="s">
        <v>59</v>
      </c>
      <c r="D39" s="86">
        <v>300000</v>
      </c>
      <c r="E39" s="86">
        <v>300000</v>
      </c>
      <c r="F39" s="86">
        <v>0</v>
      </c>
      <c r="G39" s="86">
        <v>0</v>
      </c>
      <c r="H39" s="86">
        <v>0</v>
      </c>
      <c r="I39" s="86">
        <v>0</v>
      </c>
      <c r="J39" s="88">
        <f t="shared" si="1"/>
        <v>0</v>
      </c>
    </row>
    <row r="40" spans="1:10" s="1" customFormat="1" ht="38.25" customHeight="1">
      <c r="A40" s="16" t="s">
        <v>60</v>
      </c>
      <c r="B40" s="20"/>
      <c r="C40" s="21" t="s">
        <v>61</v>
      </c>
      <c r="D40" s="84">
        <f>SUM(E40:F40)</f>
        <v>16570186.67</v>
      </c>
      <c r="E40" s="84">
        <f>SUM(E41:E51)</f>
        <v>15110186.67</v>
      </c>
      <c r="F40" s="84">
        <f>SUM(F41:F51)</f>
        <v>1460000</v>
      </c>
      <c r="G40" s="84">
        <f>SUM(H40:I40)</f>
        <v>7617077.1899999995</v>
      </c>
      <c r="H40" s="84">
        <f>SUM(H41:H51)</f>
        <v>7542967.17</v>
      </c>
      <c r="I40" s="84">
        <f>SUM(I41:I51)</f>
        <v>74110.02</v>
      </c>
      <c r="J40" s="85">
        <f t="shared" si="1"/>
        <v>0.4596856596546718</v>
      </c>
    </row>
    <row r="41" spans="1:10" s="4" customFormat="1" ht="28.5" customHeight="1">
      <c r="A41" s="17"/>
      <c r="B41" s="18">
        <v>80101</v>
      </c>
      <c r="C41" s="19" t="s">
        <v>62</v>
      </c>
      <c r="D41" s="86">
        <v>9428478</v>
      </c>
      <c r="E41" s="86">
        <v>7968478</v>
      </c>
      <c r="F41" s="90">
        <v>1460000</v>
      </c>
      <c r="G41" s="86">
        <v>3911974.63</v>
      </c>
      <c r="H41" s="86">
        <v>3837864.61</v>
      </c>
      <c r="I41" s="90">
        <v>74110.02</v>
      </c>
      <c r="J41" s="85">
        <f t="shared" si="1"/>
        <v>0.4149105115374931</v>
      </c>
    </row>
    <row r="42" spans="1:10" s="4" customFormat="1" ht="45.75" customHeight="1">
      <c r="A42" s="17"/>
      <c r="B42" s="18">
        <v>80103</v>
      </c>
      <c r="C42" s="19" t="s">
        <v>63</v>
      </c>
      <c r="D42" s="86">
        <v>661127</v>
      </c>
      <c r="E42" s="86">
        <v>661127</v>
      </c>
      <c r="F42" s="86">
        <v>0</v>
      </c>
      <c r="G42" s="86">
        <v>348534.72</v>
      </c>
      <c r="H42" s="86">
        <v>348534.72</v>
      </c>
      <c r="I42" s="86">
        <v>0</v>
      </c>
      <c r="J42" s="88">
        <f t="shared" si="1"/>
        <v>0.5271827046845764</v>
      </c>
    </row>
    <row r="43" spans="1:10" s="4" customFormat="1" ht="25.5" customHeight="1">
      <c r="A43" s="17"/>
      <c r="B43" s="18">
        <v>80104</v>
      </c>
      <c r="C43" s="19" t="s">
        <v>64</v>
      </c>
      <c r="D43" s="86">
        <v>1260000</v>
      </c>
      <c r="E43" s="86">
        <v>1260000</v>
      </c>
      <c r="F43" s="86">
        <v>0</v>
      </c>
      <c r="G43" s="86">
        <v>763678.35</v>
      </c>
      <c r="H43" s="86">
        <v>763678.35</v>
      </c>
      <c r="I43" s="86">
        <v>0</v>
      </c>
      <c r="J43" s="88">
        <f t="shared" si="1"/>
        <v>0.6060939285714285</v>
      </c>
    </row>
    <row r="44" spans="1:10" s="4" customFormat="1" ht="25.5" customHeight="1">
      <c r="A44" s="17"/>
      <c r="B44" s="18">
        <v>80110</v>
      </c>
      <c r="C44" s="19" t="s">
        <v>65</v>
      </c>
      <c r="D44" s="86">
        <v>2738200</v>
      </c>
      <c r="E44" s="86">
        <v>2738200</v>
      </c>
      <c r="F44" s="86">
        <v>0</v>
      </c>
      <c r="G44" s="86">
        <v>1348068.93</v>
      </c>
      <c r="H44" s="86">
        <v>1348068.93</v>
      </c>
      <c r="I44" s="86">
        <v>0</v>
      </c>
      <c r="J44" s="88">
        <f t="shared" si="1"/>
        <v>0.49231938134540937</v>
      </c>
    </row>
    <row r="45" spans="1:10" s="4" customFormat="1" ht="25.5" customHeight="1">
      <c r="A45" s="17"/>
      <c r="B45" s="18">
        <v>80113</v>
      </c>
      <c r="C45" s="19" t="s">
        <v>66</v>
      </c>
      <c r="D45" s="86">
        <v>350183.35</v>
      </c>
      <c r="E45" s="86">
        <v>350183.35</v>
      </c>
      <c r="F45" s="86">
        <v>0</v>
      </c>
      <c r="G45" s="86">
        <v>195437.89</v>
      </c>
      <c r="H45" s="86">
        <v>195437.89</v>
      </c>
      <c r="I45" s="86">
        <v>0</v>
      </c>
      <c r="J45" s="88">
        <f t="shared" si="1"/>
        <v>0.5581016059158724</v>
      </c>
    </row>
    <row r="46" spans="1:10" s="4" customFormat="1" ht="39" customHeight="1">
      <c r="A46" s="17"/>
      <c r="B46" s="18">
        <v>80114</v>
      </c>
      <c r="C46" s="19" t="s">
        <v>67</v>
      </c>
      <c r="D46" s="86">
        <v>804950</v>
      </c>
      <c r="E46" s="86">
        <v>804950</v>
      </c>
      <c r="F46" s="86">
        <v>0</v>
      </c>
      <c r="G46" s="86">
        <v>372462.44</v>
      </c>
      <c r="H46" s="86">
        <v>372462.44</v>
      </c>
      <c r="I46" s="86">
        <v>0</v>
      </c>
      <c r="J46" s="88">
        <f t="shared" si="1"/>
        <v>0.4627150009317349</v>
      </c>
    </row>
    <row r="47" spans="1:10" s="4" customFormat="1" ht="42" customHeight="1">
      <c r="A47" s="17"/>
      <c r="B47" s="18">
        <v>80146</v>
      </c>
      <c r="C47" s="19" t="s">
        <v>68</v>
      </c>
      <c r="D47" s="86">
        <v>25000</v>
      </c>
      <c r="E47" s="86">
        <v>25000</v>
      </c>
      <c r="F47" s="86">
        <v>0</v>
      </c>
      <c r="G47" s="86">
        <v>6960</v>
      </c>
      <c r="H47" s="86">
        <v>6960</v>
      </c>
      <c r="I47" s="86">
        <v>0</v>
      </c>
      <c r="J47" s="88">
        <f t="shared" si="1"/>
        <v>0.2784</v>
      </c>
    </row>
    <row r="48" spans="1:10" s="4" customFormat="1" ht="33.75" customHeight="1">
      <c r="A48" s="17"/>
      <c r="B48" s="18">
        <v>80148</v>
      </c>
      <c r="C48" s="19" t="s">
        <v>146</v>
      </c>
      <c r="D48" s="86">
        <v>791315</v>
      </c>
      <c r="E48" s="86">
        <v>791315</v>
      </c>
      <c r="F48" s="86">
        <v>0</v>
      </c>
      <c r="G48" s="86">
        <v>359812.73</v>
      </c>
      <c r="H48" s="86">
        <v>359812.73</v>
      </c>
      <c r="I48" s="86">
        <v>0</v>
      </c>
      <c r="J48" s="88">
        <f t="shared" si="1"/>
        <v>0.4547022740627942</v>
      </c>
    </row>
    <row r="49" spans="1:10" s="4" customFormat="1" ht="129" customHeight="1">
      <c r="A49" s="17"/>
      <c r="B49" s="18">
        <v>80149</v>
      </c>
      <c r="C49" s="19" t="s">
        <v>142</v>
      </c>
      <c r="D49" s="86">
        <v>22094</v>
      </c>
      <c r="E49" s="86">
        <v>22094</v>
      </c>
      <c r="F49" s="86">
        <v>0</v>
      </c>
      <c r="G49" s="86">
        <v>10300</v>
      </c>
      <c r="H49" s="86">
        <v>10300</v>
      </c>
      <c r="I49" s="86">
        <v>0</v>
      </c>
      <c r="J49" s="88">
        <f t="shared" si="1"/>
        <v>0.46618991581424823</v>
      </c>
    </row>
    <row r="50" spans="1:10" s="4" customFormat="1" ht="133.5" customHeight="1">
      <c r="A50" s="17"/>
      <c r="B50" s="18">
        <v>80150</v>
      </c>
      <c r="C50" s="19" t="s">
        <v>147</v>
      </c>
      <c r="D50" s="86">
        <v>300442</v>
      </c>
      <c r="E50" s="86">
        <v>300442</v>
      </c>
      <c r="F50" s="86">
        <v>0</v>
      </c>
      <c r="G50" s="86">
        <v>148995.5</v>
      </c>
      <c r="H50" s="86">
        <v>148995.5</v>
      </c>
      <c r="I50" s="86">
        <v>0</v>
      </c>
      <c r="J50" s="88">
        <f t="shared" si="1"/>
        <v>0.49592100971235714</v>
      </c>
    </row>
    <row r="51" spans="1:10" s="4" customFormat="1" ht="34.5" customHeight="1">
      <c r="A51" s="17"/>
      <c r="B51" s="18">
        <v>80195</v>
      </c>
      <c r="C51" s="19" t="s">
        <v>78</v>
      </c>
      <c r="D51" s="86">
        <v>188397.32</v>
      </c>
      <c r="E51" s="86">
        <v>188397.32</v>
      </c>
      <c r="F51" s="90">
        <v>0</v>
      </c>
      <c r="G51" s="86">
        <v>150852</v>
      </c>
      <c r="H51" s="86">
        <v>150852</v>
      </c>
      <c r="I51" s="90">
        <v>0</v>
      </c>
      <c r="J51" s="88">
        <f t="shared" si="1"/>
        <v>0.8007120271137614</v>
      </c>
    </row>
    <row r="52" spans="1:10" s="29" customFormat="1" ht="35.25" customHeight="1">
      <c r="A52" s="16" t="s">
        <v>69</v>
      </c>
      <c r="B52" s="20"/>
      <c r="C52" s="21" t="s">
        <v>70</v>
      </c>
      <c r="D52" s="84">
        <f>SUM(E52:F52)</f>
        <v>147000</v>
      </c>
      <c r="E52" s="84">
        <f>SUM(E53:E55)</f>
        <v>143000</v>
      </c>
      <c r="F52" s="84">
        <f>SUM(F53:F54)</f>
        <v>4000</v>
      </c>
      <c r="G52" s="84">
        <f>SUM(H52:I52)</f>
        <v>70727.63</v>
      </c>
      <c r="H52" s="84">
        <f>SUM(H53:H55)</f>
        <v>66727.67</v>
      </c>
      <c r="I52" s="84">
        <f>SUM(I53:I55)</f>
        <v>3999.96</v>
      </c>
      <c r="J52" s="85">
        <f t="shared" si="1"/>
        <v>0.48114034013605445</v>
      </c>
    </row>
    <row r="53" spans="1:10" s="4" customFormat="1" ht="29.25" customHeight="1">
      <c r="A53" s="17"/>
      <c r="B53" s="18">
        <v>85153</v>
      </c>
      <c r="C53" s="19" t="s">
        <v>71</v>
      </c>
      <c r="D53" s="86">
        <f>SUM(E53:F53)</f>
        <v>35000</v>
      </c>
      <c r="E53" s="86">
        <v>35000</v>
      </c>
      <c r="F53" s="86">
        <v>0</v>
      </c>
      <c r="G53" s="86">
        <v>27450.09</v>
      </c>
      <c r="H53" s="86">
        <v>27450.09</v>
      </c>
      <c r="I53" s="86">
        <v>0</v>
      </c>
      <c r="J53" s="88">
        <f t="shared" si="1"/>
        <v>0.7842882857142858</v>
      </c>
    </row>
    <row r="54" spans="1:10" s="4" customFormat="1" ht="33" customHeight="1">
      <c r="A54" s="17"/>
      <c r="B54" s="18">
        <v>85154</v>
      </c>
      <c r="C54" s="19" t="s">
        <v>72</v>
      </c>
      <c r="D54" s="86">
        <f>SUM(E54:F54)</f>
        <v>107000</v>
      </c>
      <c r="E54" s="86">
        <v>103000</v>
      </c>
      <c r="F54" s="86">
        <v>4000</v>
      </c>
      <c r="G54" s="86">
        <v>34277.58</v>
      </c>
      <c r="H54" s="86">
        <v>34277.58</v>
      </c>
      <c r="I54" s="86">
        <v>3999.96</v>
      </c>
      <c r="J54" s="88">
        <f t="shared" si="1"/>
        <v>0.32035121495327107</v>
      </c>
    </row>
    <row r="55" spans="1:10" s="4" customFormat="1" ht="33" customHeight="1">
      <c r="A55" s="17"/>
      <c r="B55" s="18">
        <v>85195</v>
      </c>
      <c r="C55" s="19" t="s">
        <v>78</v>
      </c>
      <c r="D55" s="86">
        <v>5000</v>
      </c>
      <c r="E55" s="86">
        <v>5000</v>
      </c>
      <c r="F55" s="86">
        <v>0</v>
      </c>
      <c r="G55" s="86">
        <v>5000</v>
      </c>
      <c r="H55" s="86">
        <v>5000</v>
      </c>
      <c r="I55" s="86">
        <v>0</v>
      </c>
      <c r="J55" s="88">
        <f t="shared" si="1"/>
        <v>1</v>
      </c>
    </row>
    <row r="56" spans="1:10" s="1" customFormat="1" ht="30" customHeight="1">
      <c r="A56" s="16" t="s">
        <v>34</v>
      </c>
      <c r="B56" s="20"/>
      <c r="C56" s="21" t="s">
        <v>35</v>
      </c>
      <c r="D56" s="84">
        <f>SUM(E56:F56)</f>
        <v>4016120.9</v>
      </c>
      <c r="E56" s="84">
        <f>SUM(E57:E68)</f>
        <v>4016120.9</v>
      </c>
      <c r="F56" s="84">
        <f>SUM(F57:F68)</f>
        <v>0</v>
      </c>
      <c r="G56" s="84">
        <f>SUM(H56:I56)</f>
        <v>2139343.26</v>
      </c>
      <c r="H56" s="84">
        <f>SUM(H57:H68)</f>
        <v>2139343.26</v>
      </c>
      <c r="I56" s="84">
        <f>SUM(I57:I68)</f>
        <v>0</v>
      </c>
      <c r="J56" s="85">
        <f t="shared" si="1"/>
        <v>0.5326889586416583</v>
      </c>
    </row>
    <row r="57" spans="1:10" s="4" customFormat="1" ht="28.5" customHeight="1">
      <c r="A57" s="17"/>
      <c r="B57" s="18">
        <v>85202</v>
      </c>
      <c r="C57" s="19" t="s">
        <v>73</v>
      </c>
      <c r="D57" s="86">
        <v>230000</v>
      </c>
      <c r="E57" s="86">
        <v>230000</v>
      </c>
      <c r="F57" s="86">
        <v>0</v>
      </c>
      <c r="G57" s="86">
        <v>115442.57</v>
      </c>
      <c r="H57" s="86">
        <v>115442.57</v>
      </c>
      <c r="I57" s="86">
        <v>0</v>
      </c>
      <c r="J57" s="88">
        <f t="shared" si="1"/>
        <v>0.5019242173913043</v>
      </c>
    </row>
    <row r="58" spans="1:10" s="4" customFormat="1" ht="28.5" customHeight="1">
      <c r="A58" s="17"/>
      <c r="B58" s="18">
        <v>85204</v>
      </c>
      <c r="C58" s="19" t="s">
        <v>137</v>
      </c>
      <c r="D58" s="86">
        <v>15600</v>
      </c>
      <c r="E58" s="86">
        <v>15600</v>
      </c>
      <c r="F58" s="86">
        <v>0</v>
      </c>
      <c r="G58" s="86">
        <v>6015.02</v>
      </c>
      <c r="H58" s="86">
        <v>6015.02</v>
      </c>
      <c r="I58" s="86">
        <v>0</v>
      </c>
      <c r="J58" s="88">
        <f t="shared" si="1"/>
        <v>0.3855782051282052</v>
      </c>
    </row>
    <row r="59" spans="1:10" s="4" customFormat="1" ht="42.75" customHeight="1">
      <c r="A59" s="17"/>
      <c r="B59" s="18">
        <v>85205</v>
      </c>
      <c r="C59" s="19" t="s">
        <v>143</v>
      </c>
      <c r="D59" s="86">
        <v>9600</v>
      </c>
      <c r="E59" s="86">
        <v>9600</v>
      </c>
      <c r="F59" s="86">
        <v>0</v>
      </c>
      <c r="G59" s="86">
        <v>3054</v>
      </c>
      <c r="H59" s="86">
        <v>3054</v>
      </c>
      <c r="I59" s="86">
        <v>0</v>
      </c>
      <c r="J59" s="88">
        <f t="shared" si="1"/>
        <v>0.318125</v>
      </c>
    </row>
    <row r="60" spans="1:10" s="4" customFormat="1" ht="42.75" customHeight="1">
      <c r="A60" s="17"/>
      <c r="B60" s="18">
        <v>85206</v>
      </c>
      <c r="C60" s="19" t="s">
        <v>139</v>
      </c>
      <c r="D60" s="86">
        <v>54800</v>
      </c>
      <c r="E60" s="86">
        <v>54800</v>
      </c>
      <c r="F60" s="86">
        <v>0</v>
      </c>
      <c r="G60" s="86">
        <v>29743.94</v>
      </c>
      <c r="H60" s="86">
        <v>29743.94</v>
      </c>
      <c r="I60" s="86">
        <v>0</v>
      </c>
      <c r="J60" s="88">
        <f t="shared" si="1"/>
        <v>0.5427726277372262</v>
      </c>
    </row>
    <row r="61" spans="1:10" s="4" customFormat="1" ht="81" customHeight="1">
      <c r="A61" s="17"/>
      <c r="B61" s="18">
        <v>85212</v>
      </c>
      <c r="C61" s="19" t="s">
        <v>148</v>
      </c>
      <c r="D61" s="86">
        <v>2135000</v>
      </c>
      <c r="E61" s="86">
        <v>2135000</v>
      </c>
      <c r="F61" s="86">
        <v>0</v>
      </c>
      <c r="G61" s="86">
        <v>1222321.09</v>
      </c>
      <c r="H61" s="86">
        <v>1222321.09</v>
      </c>
      <c r="I61" s="86">
        <v>0</v>
      </c>
      <c r="J61" s="88">
        <f t="shared" si="1"/>
        <v>0.5725157330210773</v>
      </c>
    </row>
    <row r="62" spans="1:10" s="4" customFormat="1" ht="121.5" customHeight="1">
      <c r="A62" s="17"/>
      <c r="B62" s="18">
        <v>85213</v>
      </c>
      <c r="C62" s="19" t="s">
        <v>152</v>
      </c>
      <c r="D62" s="86">
        <v>15100</v>
      </c>
      <c r="E62" s="86">
        <v>15100</v>
      </c>
      <c r="F62" s="86">
        <v>0</v>
      </c>
      <c r="G62" s="86">
        <v>10506.76</v>
      </c>
      <c r="H62" s="86">
        <v>10506.76</v>
      </c>
      <c r="I62" s="86">
        <v>0</v>
      </c>
      <c r="J62" s="88">
        <f t="shared" si="1"/>
        <v>0.6958119205298013</v>
      </c>
    </row>
    <row r="63" spans="1:10" s="4" customFormat="1" ht="52.5" customHeight="1">
      <c r="A63" s="17"/>
      <c r="B63" s="18">
        <v>85214</v>
      </c>
      <c r="C63" s="19" t="s">
        <v>149</v>
      </c>
      <c r="D63" s="86">
        <v>134100</v>
      </c>
      <c r="E63" s="86">
        <v>134100</v>
      </c>
      <c r="F63" s="86">
        <v>0</v>
      </c>
      <c r="G63" s="86">
        <v>68313.87</v>
      </c>
      <c r="H63" s="86">
        <v>68313.87</v>
      </c>
      <c r="I63" s="86">
        <v>0</v>
      </c>
      <c r="J63" s="88">
        <f t="shared" si="1"/>
        <v>0.5094248322147651</v>
      </c>
    </row>
    <row r="64" spans="1:10" s="4" customFormat="1" ht="29.25" customHeight="1">
      <c r="A64" s="17"/>
      <c r="B64" s="18">
        <v>85215</v>
      </c>
      <c r="C64" s="19" t="s">
        <v>74</v>
      </c>
      <c r="D64" s="86">
        <v>15501.9</v>
      </c>
      <c r="E64" s="86">
        <v>15501.9</v>
      </c>
      <c r="F64" s="86">
        <v>0</v>
      </c>
      <c r="G64" s="86">
        <v>5443.95</v>
      </c>
      <c r="H64" s="86">
        <v>5443.95</v>
      </c>
      <c r="I64" s="86">
        <v>0</v>
      </c>
      <c r="J64" s="88">
        <f t="shared" si="1"/>
        <v>0.35117953283145936</v>
      </c>
    </row>
    <row r="65" spans="1:10" s="4" customFormat="1" ht="25.5" customHeight="1">
      <c r="A65" s="17"/>
      <c r="B65" s="18">
        <v>85216</v>
      </c>
      <c r="C65" s="19" t="s">
        <v>75</v>
      </c>
      <c r="D65" s="86">
        <v>28562</v>
      </c>
      <c r="E65" s="86">
        <v>28562</v>
      </c>
      <c r="F65" s="86">
        <v>0</v>
      </c>
      <c r="G65" s="86">
        <v>26575.2</v>
      </c>
      <c r="H65" s="86">
        <v>26575.2</v>
      </c>
      <c r="I65" s="86">
        <v>0</v>
      </c>
      <c r="J65" s="88">
        <f t="shared" si="1"/>
        <v>0.930439044884812</v>
      </c>
    </row>
    <row r="66" spans="1:10" s="4" customFormat="1" ht="30" customHeight="1">
      <c r="A66" s="17"/>
      <c r="B66" s="18">
        <v>85219</v>
      </c>
      <c r="C66" s="19" t="s">
        <v>76</v>
      </c>
      <c r="D66" s="86">
        <v>1017180</v>
      </c>
      <c r="E66" s="86">
        <v>1017180</v>
      </c>
      <c r="F66" s="86">
        <v>0</v>
      </c>
      <c r="G66" s="86">
        <v>528012.91</v>
      </c>
      <c r="H66" s="86">
        <v>528012.91</v>
      </c>
      <c r="I66" s="86">
        <v>0</v>
      </c>
      <c r="J66" s="88">
        <f t="shared" si="1"/>
        <v>0.5190948603000453</v>
      </c>
    </row>
    <row r="67" spans="1:10" s="4" customFormat="1" ht="50.25" customHeight="1">
      <c r="A67" s="17"/>
      <c r="B67" s="18">
        <v>85228</v>
      </c>
      <c r="C67" s="19" t="s">
        <v>77</v>
      </c>
      <c r="D67" s="86">
        <v>120700</v>
      </c>
      <c r="E67" s="86">
        <v>120700</v>
      </c>
      <c r="F67" s="86">
        <v>0</v>
      </c>
      <c r="G67" s="86">
        <v>45225.91</v>
      </c>
      <c r="H67" s="86">
        <v>45225.91</v>
      </c>
      <c r="I67" s="86">
        <v>0</v>
      </c>
      <c r="J67" s="88">
        <f t="shared" si="1"/>
        <v>0.37469685169842587</v>
      </c>
    </row>
    <row r="68" spans="1:10" s="4" customFormat="1" ht="28.5" customHeight="1">
      <c r="A68" s="17"/>
      <c r="B68" s="18">
        <v>85295</v>
      </c>
      <c r="C68" s="19" t="s">
        <v>78</v>
      </c>
      <c r="D68" s="86">
        <v>239977</v>
      </c>
      <c r="E68" s="86">
        <v>239977</v>
      </c>
      <c r="F68" s="90">
        <v>0</v>
      </c>
      <c r="G68" s="86">
        <v>78688.04</v>
      </c>
      <c r="H68" s="86">
        <v>78688.04</v>
      </c>
      <c r="I68" s="90">
        <v>0</v>
      </c>
      <c r="J68" s="88">
        <f t="shared" si="1"/>
        <v>0.32789825691628777</v>
      </c>
    </row>
    <row r="69" spans="1:10" s="1" customFormat="1" ht="49.5" customHeight="1">
      <c r="A69" s="59">
        <v>853</v>
      </c>
      <c r="B69" s="60"/>
      <c r="C69" s="61" t="s">
        <v>127</v>
      </c>
      <c r="D69" s="96">
        <f>SUM(E69,F69)</f>
        <v>35000</v>
      </c>
      <c r="E69" s="96">
        <f>SUM(E70)</f>
        <v>35000</v>
      </c>
      <c r="F69" s="96">
        <f>SUM(F70)</f>
        <v>0</v>
      </c>
      <c r="G69" s="96">
        <f>SUM(H69,I69)</f>
        <v>17509.24</v>
      </c>
      <c r="H69" s="96">
        <f>SUM(H70)</f>
        <v>17509.24</v>
      </c>
      <c r="I69" s="96">
        <f>SUM(I70)</f>
        <v>0</v>
      </c>
      <c r="J69" s="97">
        <f>G69/D69</f>
        <v>0.500264</v>
      </c>
    </row>
    <row r="70" spans="1:10" s="4" customFormat="1" ht="39.75" customHeight="1">
      <c r="A70" s="58"/>
      <c r="B70" s="62">
        <v>85395</v>
      </c>
      <c r="C70" s="63" t="s">
        <v>78</v>
      </c>
      <c r="D70" s="94">
        <v>35000</v>
      </c>
      <c r="E70" s="94">
        <v>35000</v>
      </c>
      <c r="F70" s="94">
        <v>0</v>
      </c>
      <c r="G70" s="94">
        <v>17509.24</v>
      </c>
      <c r="H70" s="94">
        <v>17509.24</v>
      </c>
      <c r="I70" s="94">
        <v>0</v>
      </c>
      <c r="J70" s="95">
        <v>0</v>
      </c>
    </row>
    <row r="71" spans="1:10" s="29" customFormat="1" ht="44.25" customHeight="1">
      <c r="A71" s="16" t="s">
        <v>79</v>
      </c>
      <c r="B71" s="20"/>
      <c r="C71" s="21" t="s">
        <v>80</v>
      </c>
      <c r="D71" s="84">
        <f>SUM(E71:F71)</f>
        <v>570891</v>
      </c>
      <c r="E71" s="84">
        <f>SUM(E72:E73)</f>
        <v>570891</v>
      </c>
      <c r="F71" s="84">
        <f>SUM(F72:F73)</f>
        <v>0</v>
      </c>
      <c r="G71" s="84">
        <f>SUM(H71:I71)</f>
        <v>268859.06</v>
      </c>
      <c r="H71" s="84">
        <f>SUM(H72:H73)</f>
        <v>268859.06</v>
      </c>
      <c r="I71" s="84">
        <f>SUM(I72:I73)</f>
        <v>0</v>
      </c>
      <c r="J71" s="85">
        <f t="shared" si="1"/>
        <v>0.4709463978237527</v>
      </c>
    </row>
    <row r="72" spans="1:10" s="4" customFormat="1" ht="24.75" customHeight="1">
      <c r="A72" s="17"/>
      <c r="B72" s="18">
        <v>85401</v>
      </c>
      <c r="C72" s="19" t="s">
        <v>81</v>
      </c>
      <c r="D72" s="86">
        <v>416233</v>
      </c>
      <c r="E72" s="86">
        <v>416233</v>
      </c>
      <c r="F72" s="86">
        <v>0</v>
      </c>
      <c r="G72" s="86">
        <v>179209.06</v>
      </c>
      <c r="H72" s="86">
        <v>179209.06</v>
      </c>
      <c r="I72" s="86">
        <v>0</v>
      </c>
      <c r="J72" s="88">
        <f t="shared" si="1"/>
        <v>0.43054986029459463</v>
      </c>
    </row>
    <row r="73" spans="1:10" s="4" customFormat="1" ht="30" customHeight="1">
      <c r="A73" s="17"/>
      <c r="B73" s="18">
        <v>85415</v>
      </c>
      <c r="C73" s="19" t="s">
        <v>82</v>
      </c>
      <c r="D73" s="86">
        <v>154658</v>
      </c>
      <c r="E73" s="86">
        <v>154658</v>
      </c>
      <c r="F73" s="86">
        <v>0</v>
      </c>
      <c r="G73" s="86">
        <v>89650</v>
      </c>
      <c r="H73" s="86">
        <v>89650</v>
      </c>
      <c r="I73" s="86">
        <v>0</v>
      </c>
      <c r="J73" s="88">
        <f t="shared" si="1"/>
        <v>0.5796661019798524</v>
      </c>
    </row>
    <row r="74" spans="1:10" s="29" customFormat="1" ht="38.25" customHeight="1">
      <c r="A74" s="16" t="s">
        <v>83</v>
      </c>
      <c r="B74" s="20"/>
      <c r="C74" s="21" t="s">
        <v>84</v>
      </c>
      <c r="D74" s="84">
        <f>SUM(E74:F74)</f>
        <v>2728919</v>
      </c>
      <c r="E74" s="84">
        <f>SUM(E75:E81)</f>
        <v>2198919</v>
      </c>
      <c r="F74" s="84">
        <f>SUM(F76:F81)</f>
        <v>530000</v>
      </c>
      <c r="G74" s="84">
        <f>SUM(H74:I74)</f>
        <v>803760.0300000001</v>
      </c>
      <c r="H74" s="84">
        <f>SUM(H75:H81)</f>
        <v>741343.2600000001</v>
      </c>
      <c r="I74" s="84">
        <f>SUM(I76:I81)</f>
        <v>62416.77</v>
      </c>
      <c r="J74" s="85">
        <f t="shared" si="1"/>
        <v>0.29453422032680343</v>
      </c>
    </row>
    <row r="75" spans="1:10" s="29" customFormat="1" ht="38.25" customHeight="1">
      <c r="A75" s="16"/>
      <c r="B75" s="18">
        <v>90002</v>
      </c>
      <c r="C75" s="19" t="s">
        <v>120</v>
      </c>
      <c r="D75" s="86">
        <v>1265433</v>
      </c>
      <c r="E75" s="86">
        <v>1265433</v>
      </c>
      <c r="F75" s="86">
        <v>0</v>
      </c>
      <c r="G75" s="86">
        <v>319788.28</v>
      </c>
      <c r="H75" s="86">
        <v>319788.28</v>
      </c>
      <c r="I75" s="86">
        <v>0</v>
      </c>
      <c r="J75" s="85">
        <f t="shared" si="1"/>
        <v>0.2527105583622365</v>
      </c>
    </row>
    <row r="76" spans="1:10" s="4" customFormat="1" ht="28.5" customHeight="1">
      <c r="A76" s="17"/>
      <c r="B76" s="18">
        <v>90003</v>
      </c>
      <c r="C76" s="19" t="s">
        <v>103</v>
      </c>
      <c r="D76" s="86">
        <v>30000</v>
      </c>
      <c r="E76" s="86">
        <v>30000</v>
      </c>
      <c r="F76" s="86">
        <v>0</v>
      </c>
      <c r="G76" s="86">
        <v>11296.65</v>
      </c>
      <c r="H76" s="86">
        <v>11296.65</v>
      </c>
      <c r="I76" s="86">
        <v>0</v>
      </c>
      <c r="J76" s="88">
        <f aca="true" t="shared" si="2" ref="J76:J88">G76/D76</f>
        <v>0.376555</v>
      </c>
    </row>
    <row r="77" spans="1:10" s="4" customFormat="1" ht="36" customHeight="1">
      <c r="A77" s="17"/>
      <c r="B77" s="18">
        <v>90004</v>
      </c>
      <c r="C77" s="19" t="s">
        <v>115</v>
      </c>
      <c r="D77" s="86">
        <v>50000</v>
      </c>
      <c r="E77" s="86">
        <v>50000</v>
      </c>
      <c r="F77" s="86">
        <v>0</v>
      </c>
      <c r="G77" s="86">
        <v>0</v>
      </c>
      <c r="H77" s="86">
        <v>0</v>
      </c>
      <c r="I77" s="86">
        <v>0</v>
      </c>
      <c r="J77" s="88">
        <f t="shared" si="2"/>
        <v>0</v>
      </c>
    </row>
    <row r="78" spans="1:10" s="4" customFormat="1" ht="36" customHeight="1">
      <c r="A78" s="17"/>
      <c r="B78" s="18">
        <v>90013</v>
      </c>
      <c r="C78" s="19" t="s">
        <v>128</v>
      </c>
      <c r="D78" s="86">
        <v>55000</v>
      </c>
      <c r="E78" s="86">
        <v>55000</v>
      </c>
      <c r="F78" s="86">
        <v>0</v>
      </c>
      <c r="G78" s="86">
        <v>22166.45</v>
      </c>
      <c r="H78" s="86">
        <v>22166.45</v>
      </c>
      <c r="I78" s="86">
        <v>0</v>
      </c>
      <c r="J78" s="88">
        <f t="shared" si="2"/>
        <v>0.4030263636363636</v>
      </c>
    </row>
    <row r="79" spans="1:10" s="4" customFormat="1" ht="38.25" customHeight="1">
      <c r="A79" s="17"/>
      <c r="B79" s="18">
        <v>90015</v>
      </c>
      <c r="C79" s="19" t="s">
        <v>85</v>
      </c>
      <c r="D79" s="86">
        <v>1286486</v>
      </c>
      <c r="E79" s="86">
        <v>756486</v>
      </c>
      <c r="F79" s="90">
        <v>530000</v>
      </c>
      <c r="G79" s="86">
        <v>444580.75</v>
      </c>
      <c r="H79" s="86">
        <v>382163.98</v>
      </c>
      <c r="I79" s="90">
        <v>62416.77</v>
      </c>
      <c r="J79" s="88">
        <f t="shared" si="2"/>
        <v>0.3455776044201025</v>
      </c>
    </row>
    <row r="80" spans="1:10" s="4" customFormat="1" ht="63.75" customHeight="1">
      <c r="A80" s="17"/>
      <c r="B80" s="18">
        <v>90019</v>
      </c>
      <c r="C80" s="19" t="s">
        <v>150</v>
      </c>
      <c r="D80" s="86">
        <v>32000</v>
      </c>
      <c r="E80" s="86">
        <v>32000</v>
      </c>
      <c r="F80" s="90">
        <v>0</v>
      </c>
      <c r="G80" s="86">
        <v>121.5</v>
      </c>
      <c r="H80" s="86">
        <v>121.5</v>
      </c>
      <c r="I80" s="90">
        <v>0</v>
      </c>
      <c r="J80" s="88">
        <f t="shared" si="2"/>
        <v>0.003796875</v>
      </c>
    </row>
    <row r="81" spans="1:10" s="4" customFormat="1" ht="43.5" customHeight="1">
      <c r="A81" s="17"/>
      <c r="B81" s="18">
        <v>90095</v>
      </c>
      <c r="C81" s="19" t="s">
        <v>78</v>
      </c>
      <c r="D81" s="86">
        <v>10000</v>
      </c>
      <c r="E81" s="86">
        <v>10000</v>
      </c>
      <c r="F81" s="90">
        <v>0</v>
      </c>
      <c r="G81" s="86">
        <v>5806.4</v>
      </c>
      <c r="H81" s="86">
        <v>5806.4</v>
      </c>
      <c r="I81" s="90">
        <v>0</v>
      </c>
      <c r="J81" s="88">
        <f t="shared" si="2"/>
        <v>0.5806399999999999</v>
      </c>
    </row>
    <row r="82" spans="1:10" s="29" customFormat="1" ht="53.25" customHeight="1">
      <c r="A82" s="16" t="s">
        <v>86</v>
      </c>
      <c r="B82" s="20"/>
      <c r="C82" s="21" t="s">
        <v>87</v>
      </c>
      <c r="D82" s="84">
        <f>SUM(E82:F82)</f>
        <v>325000</v>
      </c>
      <c r="E82" s="84">
        <f>SUM(E83:E84)</f>
        <v>325000</v>
      </c>
      <c r="F82" s="84">
        <f>SUM(F83:F84)</f>
        <v>0</v>
      </c>
      <c r="G82" s="84">
        <f>SUM(H82:I82)</f>
        <v>165000.02</v>
      </c>
      <c r="H82" s="84">
        <f>SUM(H83:H84)</f>
        <v>165000.02</v>
      </c>
      <c r="I82" s="84">
        <f>SUM(I83:I84)</f>
        <v>0</v>
      </c>
      <c r="J82" s="85">
        <f t="shared" si="2"/>
        <v>0.5076923692307692</v>
      </c>
    </row>
    <row r="83" spans="1:10" s="4" customFormat="1" ht="25.5" customHeight="1">
      <c r="A83" s="17"/>
      <c r="B83" s="17" t="s">
        <v>88</v>
      </c>
      <c r="C83" s="13" t="s">
        <v>89</v>
      </c>
      <c r="D83" s="86">
        <v>320000</v>
      </c>
      <c r="E83" s="86">
        <v>320000</v>
      </c>
      <c r="F83" s="86">
        <v>0</v>
      </c>
      <c r="G83" s="86">
        <v>160000.02</v>
      </c>
      <c r="H83" s="86">
        <v>160000.02</v>
      </c>
      <c r="I83" s="86">
        <v>0</v>
      </c>
      <c r="J83" s="88">
        <f t="shared" si="2"/>
        <v>0.5000000625</v>
      </c>
    </row>
    <row r="84" spans="1:10" s="4" customFormat="1" ht="24.75" customHeight="1">
      <c r="A84" s="17"/>
      <c r="B84" s="17" t="s">
        <v>110</v>
      </c>
      <c r="C84" s="13" t="s">
        <v>78</v>
      </c>
      <c r="D84" s="86">
        <f>SUM(E84:F84)</f>
        <v>5000</v>
      </c>
      <c r="E84" s="86">
        <v>5000</v>
      </c>
      <c r="F84" s="86">
        <v>0</v>
      </c>
      <c r="G84" s="86">
        <v>5000</v>
      </c>
      <c r="H84" s="86">
        <v>5000</v>
      </c>
      <c r="I84" s="86">
        <v>0</v>
      </c>
      <c r="J84" s="88">
        <f t="shared" si="2"/>
        <v>1</v>
      </c>
    </row>
    <row r="85" spans="1:10" s="29" customFormat="1" ht="24.75" customHeight="1">
      <c r="A85" s="16" t="s">
        <v>90</v>
      </c>
      <c r="B85" s="16"/>
      <c r="C85" s="12" t="s">
        <v>121</v>
      </c>
      <c r="D85" s="84">
        <f>SUM(E85:F85)</f>
        <v>291860</v>
      </c>
      <c r="E85" s="84">
        <f>SUM(E86:E87)</f>
        <v>260500</v>
      </c>
      <c r="F85" s="84">
        <f>SUM(F86:F87)</f>
        <v>31360</v>
      </c>
      <c r="G85" s="84">
        <f>SUM(H85:I85)</f>
        <v>92144.82</v>
      </c>
      <c r="H85" s="84">
        <f>SUM(H86:H87)</f>
        <v>92144.82</v>
      </c>
      <c r="I85" s="84">
        <f>SUM(I86:I87)</f>
        <v>0</v>
      </c>
      <c r="J85" s="88">
        <f t="shared" si="2"/>
        <v>0.3157158226546975</v>
      </c>
    </row>
    <row r="86" spans="1:10" s="29" customFormat="1" ht="38.25" customHeight="1">
      <c r="A86" s="17"/>
      <c r="B86" s="17" t="s">
        <v>91</v>
      </c>
      <c r="C86" s="13" t="s">
        <v>122</v>
      </c>
      <c r="D86" s="86">
        <v>245971</v>
      </c>
      <c r="E86" s="86">
        <v>245971</v>
      </c>
      <c r="F86" s="90">
        <v>0</v>
      </c>
      <c r="G86" s="86">
        <v>92144.82</v>
      </c>
      <c r="H86" s="86">
        <v>92144.82</v>
      </c>
      <c r="I86" s="90">
        <v>0</v>
      </c>
      <c r="J86" s="88">
        <f t="shared" si="2"/>
        <v>0.37461660114403733</v>
      </c>
    </row>
    <row r="87" spans="1:10" s="29" customFormat="1" ht="24.75" customHeight="1">
      <c r="A87" s="17"/>
      <c r="B87" s="17" t="s">
        <v>134</v>
      </c>
      <c r="C87" s="13" t="s">
        <v>78</v>
      </c>
      <c r="D87" s="86">
        <v>45889</v>
      </c>
      <c r="E87" s="86">
        <v>14529</v>
      </c>
      <c r="F87" s="90">
        <v>31360</v>
      </c>
      <c r="G87" s="86">
        <v>0</v>
      </c>
      <c r="H87" s="86">
        <v>0</v>
      </c>
      <c r="I87" s="90">
        <v>0</v>
      </c>
      <c r="J87" s="88">
        <f t="shared" si="2"/>
        <v>0</v>
      </c>
    </row>
    <row r="88" spans="1:10" s="4" customFormat="1" ht="39" customHeight="1">
      <c r="A88" s="119" t="s">
        <v>17</v>
      </c>
      <c r="B88" s="119"/>
      <c r="C88" s="119"/>
      <c r="D88" s="113">
        <f>SUM(F88,E88)</f>
        <v>34101174.879999995</v>
      </c>
      <c r="E88" s="113">
        <f>SUM(E10,E14,E16,E19,E21,E23,E29,E32,E35,E37,E40,E52,E56,E69,E71,E74,E82,E85)</f>
        <v>30060943.88</v>
      </c>
      <c r="F88" s="113">
        <f>SUM(F10,F14,F16,F19,F21,F23,F29,F32,F99,F35,F37,F40,F52,F56,F69,F71,F74,F82,F85)</f>
        <v>4040231</v>
      </c>
      <c r="G88" s="113">
        <f>SUM(H88:I88)</f>
        <v>14806907.83</v>
      </c>
      <c r="H88" s="113">
        <f>SUM(H10,H14,H16,H19,H21,H23,H29,H32,,H35,H37,H40,H52,H56,H69,H71,H74,H82,H85)</f>
        <v>14455747.56</v>
      </c>
      <c r="I88" s="113">
        <f>SUM(I10,I14,I16,I19,I21,I23,I29,I32,I35,I37,I40,I52,I56,I71,I74,I82,I85)</f>
        <v>351160.27</v>
      </c>
      <c r="J88" s="114">
        <f t="shared" si="2"/>
        <v>0.434205210879233</v>
      </c>
    </row>
    <row r="89" spans="1:10" s="8" customFormat="1" ht="19.5" customHeight="1">
      <c r="A89" s="29"/>
      <c r="B89" s="29"/>
      <c r="C89" s="53"/>
      <c r="D89" s="29"/>
      <c r="E89" s="29"/>
      <c r="F89" s="29"/>
      <c r="G89" s="29"/>
      <c r="H89" s="29"/>
      <c r="I89" s="29"/>
      <c r="J89" s="29"/>
    </row>
    <row r="90" spans="1:3" s="29" customFormat="1" ht="12.75">
      <c r="A90" s="3"/>
      <c r="B90" s="3"/>
      <c r="C90" s="53"/>
    </row>
    <row r="91" spans="1:10" s="29" customFormat="1" ht="12.75">
      <c r="A91"/>
      <c r="B91"/>
      <c r="C91" s="2"/>
      <c r="D91"/>
      <c r="E91"/>
      <c r="F91"/>
      <c r="G91"/>
      <c r="H91"/>
      <c r="I91"/>
      <c r="J91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</sheetData>
  <sheetProtection/>
  <mergeCells count="11">
    <mergeCell ref="A88:C88"/>
    <mergeCell ref="A6:A8"/>
    <mergeCell ref="B6:B8"/>
    <mergeCell ref="C6:C8"/>
    <mergeCell ref="G7:G8"/>
    <mergeCell ref="G6:I6"/>
    <mergeCell ref="H7:I7"/>
    <mergeCell ref="J6:J8"/>
    <mergeCell ref="D6:F6"/>
    <mergeCell ref="D7:D8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N87"/>
  <sheetViews>
    <sheetView zoomScale="140" zoomScaleNormal="140" zoomScalePageLayoutView="0" workbookViewId="0" topLeftCell="A1">
      <selection activeCell="AX48" sqref="AX48"/>
    </sheetView>
  </sheetViews>
  <sheetFormatPr defaultColWidth="9.140625" defaultRowHeight="12.75"/>
  <cols>
    <col min="1" max="1" width="2.8515625" style="37" customWidth="1"/>
    <col min="2" max="2" width="3.421875" style="37" customWidth="1"/>
    <col min="3" max="3" width="9.28125" style="37" customWidth="1"/>
    <col min="4" max="4" width="8.00390625" style="37" customWidth="1"/>
    <col min="5" max="5" width="7.140625" style="37" customWidth="1"/>
    <col min="6" max="6" width="7.28125" style="37" customWidth="1"/>
    <col min="7" max="8" width="6.57421875" style="37" customWidth="1"/>
    <col min="9" max="9" width="7.140625" style="35" customWidth="1"/>
    <col min="10" max="10" width="6.8515625" style="35" customWidth="1"/>
    <col min="11" max="11" width="5.7109375" style="35" customWidth="1"/>
    <col min="12" max="12" width="7.28125" style="35" customWidth="1"/>
    <col min="13" max="13" width="7.421875" style="35" customWidth="1"/>
    <col min="14" max="14" width="7.28125" style="35" customWidth="1"/>
    <col min="15" max="15" width="8.421875" style="35" customWidth="1"/>
    <col min="16" max="16" width="7.140625" style="35" customWidth="1"/>
    <col min="17" max="17" width="6.421875" style="35" customWidth="1"/>
    <col min="18" max="18" width="6.7109375" style="35" customWidth="1"/>
    <col min="19" max="20" width="5.00390625" style="35" customWidth="1"/>
    <col min="21" max="21" width="0.2890625" style="35" hidden="1" customWidth="1"/>
    <col min="22" max="34" width="9.140625" style="35" hidden="1" customWidth="1"/>
    <col min="35" max="35" width="1.57421875" style="35" hidden="1" customWidth="1"/>
    <col min="36" max="45" width="9.140625" style="35" hidden="1" customWidth="1"/>
    <col min="46" max="53" width="9.140625" style="35" customWidth="1"/>
    <col min="54" max="54" width="0.42578125" style="35" customWidth="1"/>
    <col min="55" max="73" width="9.140625" style="35" hidden="1" customWidth="1"/>
    <col min="74" max="74" width="5.421875" style="35" hidden="1" customWidth="1"/>
    <col min="75" max="97" width="9.140625" style="35" hidden="1" customWidth="1"/>
    <col min="98" max="98" width="1.28515625" style="35" hidden="1" customWidth="1"/>
    <col min="99" max="119" width="9.140625" style="35" hidden="1" customWidth="1"/>
    <col min="120" max="120" width="5.8515625" style="35" hidden="1" customWidth="1"/>
    <col min="121" max="144" width="9.140625" style="35" hidden="1" customWidth="1"/>
    <col min="145" max="145" width="4.140625" style="35" hidden="1" customWidth="1"/>
    <col min="146" max="170" width="9.140625" style="35" hidden="1" customWidth="1"/>
    <col min="171" max="16384" width="9.140625" style="35" customWidth="1"/>
  </cols>
  <sheetData>
    <row r="1" spans="1:9" ht="8.25">
      <c r="A1" s="32"/>
      <c r="B1" s="33"/>
      <c r="C1" s="33"/>
      <c r="D1" s="33"/>
      <c r="E1" s="33"/>
      <c r="F1" s="33"/>
      <c r="G1" s="34"/>
      <c r="H1" s="33"/>
      <c r="I1" s="35" t="s">
        <v>108</v>
      </c>
    </row>
    <row r="2" spans="1:8" ht="17.25" customHeight="1">
      <c r="A2" s="32"/>
      <c r="B2" s="33"/>
      <c r="C2" s="33"/>
      <c r="D2" s="33"/>
      <c r="E2" s="33"/>
      <c r="F2" s="33"/>
      <c r="G2" s="34"/>
      <c r="H2" s="33"/>
    </row>
    <row r="3" spans="1:6" ht="8.25">
      <c r="A3" s="36"/>
      <c r="B3" s="36"/>
      <c r="C3" s="36"/>
      <c r="D3" s="36"/>
      <c r="E3" s="36"/>
      <c r="F3" s="36"/>
    </row>
    <row r="4" spans="1:8" ht="8.25">
      <c r="A4" s="36"/>
      <c r="B4" s="36"/>
      <c r="C4" s="36"/>
      <c r="D4" s="36"/>
      <c r="E4" s="38" t="s">
        <v>13</v>
      </c>
      <c r="G4" s="34"/>
      <c r="H4" s="39"/>
    </row>
    <row r="5" spans="1:20" ht="8.25">
      <c r="A5" s="126" t="s">
        <v>0</v>
      </c>
      <c r="B5" s="126" t="s">
        <v>3</v>
      </c>
      <c r="C5" s="126" t="s">
        <v>5</v>
      </c>
      <c r="D5" s="124" t="s">
        <v>130</v>
      </c>
      <c r="E5" s="125"/>
      <c r="F5" s="125"/>
      <c r="G5" s="125"/>
      <c r="H5" s="125"/>
      <c r="I5" s="125"/>
      <c r="J5" s="125"/>
      <c r="K5" s="125"/>
      <c r="L5" s="126" t="s">
        <v>140</v>
      </c>
      <c r="M5" s="126"/>
      <c r="N5" s="126"/>
      <c r="O5" s="126"/>
      <c r="P5" s="126"/>
      <c r="Q5" s="126"/>
      <c r="R5" s="126"/>
      <c r="S5" s="126"/>
      <c r="T5" s="126" t="s">
        <v>117</v>
      </c>
    </row>
    <row r="6" spans="1:20" s="40" customFormat="1" ht="20.25" customHeight="1">
      <c r="A6" s="128"/>
      <c r="B6" s="128"/>
      <c r="C6" s="128"/>
      <c r="D6" s="126" t="s">
        <v>1</v>
      </c>
      <c r="E6" s="126" t="s">
        <v>8</v>
      </c>
      <c r="F6" s="126" t="s">
        <v>6</v>
      </c>
      <c r="G6" s="126"/>
      <c r="H6" s="126" t="s">
        <v>9</v>
      </c>
      <c r="I6" s="126" t="s">
        <v>10</v>
      </c>
      <c r="J6" s="122" t="s">
        <v>116</v>
      </c>
      <c r="K6" s="126" t="s">
        <v>12</v>
      </c>
      <c r="L6" s="126" t="s">
        <v>1</v>
      </c>
      <c r="M6" s="126" t="s">
        <v>8</v>
      </c>
      <c r="N6" s="127"/>
      <c r="O6" s="127"/>
      <c r="P6" s="126" t="s">
        <v>9</v>
      </c>
      <c r="Q6" s="126" t="s">
        <v>10</v>
      </c>
      <c r="R6" s="122" t="s">
        <v>116</v>
      </c>
      <c r="S6" s="126" t="s">
        <v>12</v>
      </c>
      <c r="T6" s="126"/>
    </row>
    <row r="7" spans="1:20" s="40" customFormat="1" ht="90" customHeight="1">
      <c r="A7" s="128"/>
      <c r="B7" s="128"/>
      <c r="C7" s="128"/>
      <c r="D7" s="126"/>
      <c r="E7" s="126"/>
      <c r="F7" s="31" t="s">
        <v>14</v>
      </c>
      <c r="G7" s="31" t="s">
        <v>11</v>
      </c>
      <c r="H7" s="126"/>
      <c r="I7" s="126"/>
      <c r="J7" s="123"/>
      <c r="K7" s="126"/>
      <c r="L7" s="126"/>
      <c r="M7" s="126"/>
      <c r="N7" s="31" t="s">
        <v>14</v>
      </c>
      <c r="O7" s="31" t="s">
        <v>11</v>
      </c>
      <c r="P7" s="126"/>
      <c r="Q7" s="126"/>
      <c r="R7" s="123"/>
      <c r="S7" s="126"/>
      <c r="T7" s="126"/>
    </row>
    <row r="8" spans="1:20" s="40" customFormat="1" ht="13.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</row>
    <row r="9" spans="1:20" s="42" customFormat="1" ht="23.25" customHeight="1">
      <c r="A9" s="78" t="s">
        <v>22</v>
      </c>
      <c r="B9" s="78"/>
      <c r="C9" s="98" t="s">
        <v>23</v>
      </c>
      <c r="D9" s="81">
        <f aca="true" t="shared" si="0" ref="D9:D19">SUM(E9,H9,I9,K9)</f>
        <v>140742.97</v>
      </c>
      <c r="E9" s="81">
        <v>140742.97</v>
      </c>
      <c r="F9" s="81">
        <v>1877.31</v>
      </c>
      <c r="G9" s="81">
        <v>138865.66</v>
      </c>
      <c r="H9" s="82"/>
      <c r="I9" s="81"/>
      <c r="J9" s="81"/>
      <c r="K9" s="81"/>
      <c r="L9" s="82">
        <f>SUM(N9:S9)</f>
        <v>104125.65000000001</v>
      </c>
      <c r="M9" s="82">
        <f>SUM(N9:O9)</f>
        <v>104125.65000000001</v>
      </c>
      <c r="N9" s="82">
        <f aca="true" t="shared" si="1" ref="N9:S9">SUM(N10:N12)</f>
        <v>1860.96</v>
      </c>
      <c r="O9" s="82">
        <f t="shared" si="1"/>
        <v>102264.69</v>
      </c>
      <c r="P9" s="82">
        <f t="shared" si="1"/>
        <v>0</v>
      </c>
      <c r="Q9" s="82">
        <f t="shared" si="1"/>
        <v>0</v>
      </c>
      <c r="R9" s="82">
        <f t="shared" si="1"/>
        <v>0</v>
      </c>
      <c r="S9" s="82">
        <f t="shared" si="1"/>
        <v>0</v>
      </c>
      <c r="T9" s="73">
        <f aca="true" t="shared" si="2" ref="T9:T19">L9/D9</f>
        <v>0.7398284262439538</v>
      </c>
    </row>
    <row r="10" spans="1:20" s="40" customFormat="1" ht="27" customHeight="1">
      <c r="A10" s="69"/>
      <c r="B10" s="69" t="s">
        <v>95</v>
      </c>
      <c r="C10" s="70" t="s">
        <v>96</v>
      </c>
      <c r="D10" s="71">
        <f>SUM(E10,H10,I10,K10)</f>
        <v>30000</v>
      </c>
      <c r="E10" s="71">
        <f>SUM(F10:G10)</f>
        <v>30000</v>
      </c>
      <c r="F10" s="71"/>
      <c r="G10" s="71">
        <v>30000</v>
      </c>
      <c r="H10" s="72"/>
      <c r="I10" s="71"/>
      <c r="J10" s="71"/>
      <c r="K10" s="71"/>
      <c r="L10" s="72">
        <f>SUM(N10:S10)</f>
        <v>0</v>
      </c>
      <c r="M10" s="72">
        <f>SUM(N10:O10)</f>
        <v>0</v>
      </c>
      <c r="N10" s="72"/>
      <c r="O10" s="72">
        <v>0</v>
      </c>
      <c r="P10" s="72"/>
      <c r="Q10" s="72"/>
      <c r="R10" s="72"/>
      <c r="S10" s="72"/>
      <c r="T10" s="73">
        <f t="shared" si="2"/>
        <v>0</v>
      </c>
    </row>
    <row r="11" spans="1:20" s="40" customFormat="1" ht="19.5" customHeight="1">
      <c r="A11" s="69"/>
      <c r="B11" s="69" t="s">
        <v>36</v>
      </c>
      <c r="C11" s="70" t="s">
        <v>37</v>
      </c>
      <c r="D11" s="71">
        <f t="shared" si="0"/>
        <v>15000</v>
      </c>
      <c r="E11" s="71">
        <f aca="true" t="shared" si="3" ref="E11:E79">SUM(F11:G11)</f>
        <v>15000</v>
      </c>
      <c r="F11" s="71"/>
      <c r="G11" s="71">
        <v>15000</v>
      </c>
      <c r="H11" s="74"/>
      <c r="I11" s="71"/>
      <c r="J11" s="71"/>
      <c r="K11" s="71"/>
      <c r="L11" s="72">
        <f aca="true" t="shared" si="4" ref="L11:L79">SUM(N11:S11)</f>
        <v>8399.03</v>
      </c>
      <c r="M11" s="72">
        <f aca="true" t="shared" si="5" ref="M11:M79">SUM(N11:O11)</f>
        <v>8399.03</v>
      </c>
      <c r="N11" s="72"/>
      <c r="O11" s="72">
        <v>8399.03</v>
      </c>
      <c r="P11" s="72"/>
      <c r="Q11" s="72"/>
      <c r="R11" s="72"/>
      <c r="S11" s="72"/>
      <c r="T11" s="75">
        <f t="shared" si="2"/>
        <v>0.5599353333333333</v>
      </c>
    </row>
    <row r="12" spans="1:20" s="40" customFormat="1" ht="24" customHeight="1">
      <c r="A12" s="69"/>
      <c r="B12" s="69" t="s">
        <v>109</v>
      </c>
      <c r="C12" s="70" t="s">
        <v>78</v>
      </c>
      <c r="D12" s="71">
        <f t="shared" si="0"/>
        <v>95742.97</v>
      </c>
      <c r="E12" s="71">
        <f t="shared" si="3"/>
        <v>95742.97</v>
      </c>
      <c r="F12" s="71">
        <v>1877.31</v>
      </c>
      <c r="G12" s="71">
        <v>93865.66</v>
      </c>
      <c r="H12" s="74"/>
      <c r="I12" s="71"/>
      <c r="J12" s="71"/>
      <c r="K12" s="71"/>
      <c r="L12" s="72">
        <f t="shared" si="4"/>
        <v>95726.62000000001</v>
      </c>
      <c r="M12" s="72">
        <f t="shared" si="5"/>
        <v>95726.62000000001</v>
      </c>
      <c r="N12" s="72">
        <v>1860.96</v>
      </c>
      <c r="O12" s="72">
        <v>93865.66</v>
      </c>
      <c r="P12" s="72"/>
      <c r="Q12" s="72"/>
      <c r="R12" s="72"/>
      <c r="S12" s="72"/>
      <c r="T12" s="75">
        <f t="shared" si="2"/>
        <v>0.9998292302818683</v>
      </c>
    </row>
    <row r="13" spans="1:20" s="42" customFormat="1" ht="23.25" customHeight="1">
      <c r="A13" s="78" t="s">
        <v>38</v>
      </c>
      <c r="B13" s="78"/>
      <c r="C13" s="98" t="s">
        <v>39</v>
      </c>
      <c r="D13" s="81">
        <f t="shared" si="0"/>
        <v>1322602.3399999999</v>
      </c>
      <c r="E13" s="81">
        <f t="shared" si="3"/>
        <v>800602.34</v>
      </c>
      <c r="F13" s="81"/>
      <c r="G13" s="81">
        <v>800602.34</v>
      </c>
      <c r="H13" s="81">
        <v>522000</v>
      </c>
      <c r="I13" s="81"/>
      <c r="J13" s="81"/>
      <c r="K13" s="81"/>
      <c r="L13" s="82">
        <f t="shared" si="4"/>
        <v>709237.76</v>
      </c>
      <c r="M13" s="82">
        <f t="shared" si="5"/>
        <v>456219.26</v>
      </c>
      <c r="N13" s="82">
        <f aca="true" t="shared" si="6" ref="N13:S13">SUM(N14:N15)</f>
        <v>0</v>
      </c>
      <c r="O13" s="82">
        <f t="shared" si="6"/>
        <v>456219.26</v>
      </c>
      <c r="P13" s="82">
        <f t="shared" si="6"/>
        <v>253018.5</v>
      </c>
      <c r="Q13" s="82">
        <f t="shared" si="6"/>
        <v>0</v>
      </c>
      <c r="R13" s="82">
        <f t="shared" si="6"/>
        <v>0</v>
      </c>
      <c r="S13" s="82">
        <f t="shared" si="6"/>
        <v>0</v>
      </c>
      <c r="T13" s="73">
        <f t="shared" si="2"/>
        <v>0.5362441442527617</v>
      </c>
    </row>
    <row r="14" spans="1:20" s="40" customFormat="1" ht="22.5" customHeight="1">
      <c r="A14" s="69"/>
      <c r="B14" s="69" t="s">
        <v>40</v>
      </c>
      <c r="C14" s="70" t="s">
        <v>41</v>
      </c>
      <c r="D14" s="71">
        <f t="shared" si="0"/>
        <v>522000</v>
      </c>
      <c r="E14" s="71"/>
      <c r="F14" s="71"/>
      <c r="G14" s="71"/>
      <c r="H14" s="71">
        <v>522000</v>
      </c>
      <c r="I14" s="71"/>
      <c r="J14" s="71"/>
      <c r="K14" s="71"/>
      <c r="L14" s="72">
        <f t="shared" si="4"/>
        <v>253018.5</v>
      </c>
      <c r="M14" s="72">
        <f t="shared" si="5"/>
        <v>0</v>
      </c>
      <c r="N14" s="72"/>
      <c r="O14" s="72"/>
      <c r="P14" s="72">
        <v>253018.5</v>
      </c>
      <c r="Q14" s="72"/>
      <c r="R14" s="72"/>
      <c r="S14" s="72"/>
      <c r="T14" s="75">
        <f t="shared" si="2"/>
        <v>0.48470977011494254</v>
      </c>
    </row>
    <row r="15" spans="1:20" s="40" customFormat="1" ht="22.5" customHeight="1">
      <c r="A15" s="69"/>
      <c r="B15" s="69" t="s">
        <v>42</v>
      </c>
      <c r="C15" s="70" t="s">
        <v>43</v>
      </c>
      <c r="D15" s="71">
        <f t="shared" si="0"/>
        <v>800602.34</v>
      </c>
      <c r="E15" s="71">
        <f t="shared" si="3"/>
        <v>800602.34</v>
      </c>
      <c r="F15" s="71"/>
      <c r="G15" s="71">
        <v>800602.34</v>
      </c>
      <c r="H15" s="71"/>
      <c r="I15" s="71"/>
      <c r="J15" s="71"/>
      <c r="K15" s="71"/>
      <c r="L15" s="72">
        <f t="shared" si="4"/>
        <v>456219.26</v>
      </c>
      <c r="M15" s="72">
        <f t="shared" si="5"/>
        <v>456219.26</v>
      </c>
      <c r="N15" s="72">
        <v>0</v>
      </c>
      <c r="O15" s="72">
        <v>456219.26</v>
      </c>
      <c r="P15" s="72"/>
      <c r="Q15" s="72"/>
      <c r="R15" s="72"/>
      <c r="S15" s="72"/>
      <c r="T15" s="75">
        <f t="shared" si="2"/>
        <v>0.5698450244349773</v>
      </c>
    </row>
    <row r="16" spans="1:20" s="42" customFormat="1" ht="22.5" customHeight="1">
      <c r="A16" s="78" t="s">
        <v>24</v>
      </c>
      <c r="B16" s="78"/>
      <c r="C16" s="98" t="s">
        <v>25</v>
      </c>
      <c r="D16" s="81">
        <f t="shared" si="0"/>
        <v>281000</v>
      </c>
      <c r="E16" s="81">
        <f t="shared" si="3"/>
        <v>281000</v>
      </c>
      <c r="F16" s="81">
        <v>10000</v>
      </c>
      <c r="G16" s="81">
        <v>271000</v>
      </c>
      <c r="H16" s="81"/>
      <c r="I16" s="81"/>
      <c r="J16" s="81"/>
      <c r="K16" s="81"/>
      <c r="L16" s="82">
        <f t="shared" si="4"/>
        <v>92786.79</v>
      </c>
      <c r="M16" s="82">
        <f t="shared" si="5"/>
        <v>92786.79</v>
      </c>
      <c r="N16" s="82">
        <f aca="true" t="shared" si="7" ref="N16:S16">SUM(N17)</f>
        <v>6109</v>
      </c>
      <c r="O16" s="82">
        <f t="shared" si="7"/>
        <v>86677.79</v>
      </c>
      <c r="P16" s="82">
        <f t="shared" si="7"/>
        <v>0</v>
      </c>
      <c r="Q16" s="82">
        <f t="shared" si="7"/>
        <v>0</v>
      </c>
      <c r="R16" s="82">
        <f t="shared" si="7"/>
        <v>0</v>
      </c>
      <c r="S16" s="82">
        <f t="shared" si="7"/>
        <v>0</v>
      </c>
      <c r="T16" s="73">
        <f t="shared" si="2"/>
        <v>0.3302020996441281</v>
      </c>
    </row>
    <row r="17" spans="1:20" s="40" customFormat="1" ht="30.75" customHeight="1">
      <c r="A17" s="69"/>
      <c r="B17" s="69" t="s">
        <v>44</v>
      </c>
      <c r="C17" s="70" t="s">
        <v>45</v>
      </c>
      <c r="D17" s="71">
        <f t="shared" si="0"/>
        <v>281000</v>
      </c>
      <c r="E17" s="71">
        <f t="shared" si="3"/>
        <v>281000</v>
      </c>
      <c r="F17" s="71">
        <v>10000</v>
      </c>
      <c r="G17" s="71">
        <v>271000</v>
      </c>
      <c r="H17" s="71"/>
      <c r="I17" s="71"/>
      <c r="J17" s="71"/>
      <c r="K17" s="71"/>
      <c r="L17" s="72">
        <f t="shared" si="4"/>
        <v>92786.79</v>
      </c>
      <c r="M17" s="72">
        <f t="shared" si="5"/>
        <v>92786.79</v>
      </c>
      <c r="N17" s="72">
        <v>6109</v>
      </c>
      <c r="O17" s="72">
        <v>86677.79</v>
      </c>
      <c r="P17" s="72"/>
      <c r="Q17" s="72"/>
      <c r="R17" s="72"/>
      <c r="S17" s="72"/>
      <c r="T17" s="75">
        <f t="shared" si="2"/>
        <v>0.3302020996441281</v>
      </c>
    </row>
    <row r="18" spans="1:20" s="42" customFormat="1" ht="27" customHeight="1">
      <c r="A18" s="78" t="s">
        <v>46</v>
      </c>
      <c r="B18" s="78"/>
      <c r="C18" s="98" t="s">
        <v>47</v>
      </c>
      <c r="D18" s="81">
        <f t="shared" si="0"/>
        <v>250000</v>
      </c>
      <c r="E18" s="81">
        <f t="shared" si="3"/>
        <v>250000</v>
      </c>
      <c r="F18" s="81">
        <v>160000</v>
      </c>
      <c r="G18" s="81">
        <v>90000</v>
      </c>
      <c r="H18" s="81"/>
      <c r="I18" s="81"/>
      <c r="J18" s="81"/>
      <c r="K18" s="81"/>
      <c r="L18" s="82">
        <f t="shared" si="4"/>
        <v>68258.6</v>
      </c>
      <c r="M18" s="82">
        <f t="shared" si="5"/>
        <v>68258.6</v>
      </c>
      <c r="N18" s="82">
        <f aca="true" t="shared" si="8" ref="N18:S18">SUM(N19:N19)</f>
        <v>15930</v>
      </c>
      <c r="O18" s="82">
        <f t="shared" si="8"/>
        <v>52328.6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73">
        <f t="shared" si="2"/>
        <v>0.2730344</v>
      </c>
    </row>
    <row r="19" spans="1:20" s="40" customFormat="1" ht="28.5" customHeight="1">
      <c r="A19" s="69"/>
      <c r="B19" s="69" t="s">
        <v>48</v>
      </c>
      <c r="C19" s="70" t="s">
        <v>49</v>
      </c>
      <c r="D19" s="71">
        <f t="shared" si="0"/>
        <v>250000</v>
      </c>
      <c r="E19" s="71">
        <f t="shared" si="3"/>
        <v>250000</v>
      </c>
      <c r="F19" s="71">
        <v>160000</v>
      </c>
      <c r="G19" s="71">
        <v>90000</v>
      </c>
      <c r="H19" s="71"/>
      <c r="I19" s="71"/>
      <c r="J19" s="71"/>
      <c r="K19" s="71"/>
      <c r="L19" s="72">
        <f t="shared" si="4"/>
        <v>68258.6</v>
      </c>
      <c r="M19" s="72">
        <f t="shared" si="5"/>
        <v>68258.6</v>
      </c>
      <c r="N19" s="72">
        <v>15930</v>
      </c>
      <c r="O19" s="72">
        <v>52328.6</v>
      </c>
      <c r="P19" s="72"/>
      <c r="Q19" s="72"/>
      <c r="R19" s="72"/>
      <c r="S19" s="72"/>
      <c r="T19" s="75">
        <f t="shared" si="2"/>
        <v>0.2730344</v>
      </c>
    </row>
    <row r="20" spans="1:20" s="64" customFormat="1" ht="27" customHeight="1">
      <c r="A20" s="78" t="s">
        <v>26</v>
      </c>
      <c r="B20" s="79"/>
      <c r="C20" s="80" t="s">
        <v>27</v>
      </c>
      <c r="D20" s="81">
        <f aca="true" t="shared" si="9" ref="D20:D32">SUM(E20,H20,I20,K20)</f>
        <v>4474400</v>
      </c>
      <c r="E20" s="81">
        <f t="shared" si="3"/>
        <v>4220400</v>
      </c>
      <c r="F20" s="81">
        <f>SUM(F21:F25)</f>
        <v>3171191</v>
      </c>
      <c r="G20" s="82">
        <f>SUM(G21:G25)</f>
        <v>1049209</v>
      </c>
      <c r="H20" s="81">
        <f>SUM(H21:H25)</f>
        <v>0</v>
      </c>
      <c r="I20" s="81">
        <f>SUM(I21:I25)</f>
        <v>254000</v>
      </c>
      <c r="J20" s="81"/>
      <c r="K20" s="81"/>
      <c r="L20" s="82">
        <f t="shared" si="4"/>
        <v>2117723.65</v>
      </c>
      <c r="M20" s="82">
        <f t="shared" si="5"/>
        <v>1991633.65</v>
      </c>
      <c r="N20" s="82">
        <f>SUM(N21:N24)</f>
        <v>1510512.68</v>
      </c>
      <c r="O20" s="82">
        <f>SUM(O21:O25)</f>
        <v>481120.97</v>
      </c>
      <c r="P20" s="82">
        <f>SUM(P21:P25)</f>
        <v>0</v>
      </c>
      <c r="Q20" s="82">
        <f>SUM(Q21:Q25)</f>
        <v>126090</v>
      </c>
      <c r="R20" s="82">
        <f>SUM(R21:R24)</f>
        <v>0</v>
      </c>
      <c r="S20" s="82">
        <f>SUM(S21:S24)</f>
        <v>0</v>
      </c>
      <c r="T20" s="73">
        <f aca="true" t="shared" si="10" ref="T20:T32">L20/D20</f>
        <v>0.47329779411764705</v>
      </c>
    </row>
    <row r="21" spans="1:24" s="65" customFormat="1" ht="20.25" customHeight="1">
      <c r="A21" s="69"/>
      <c r="B21" s="76">
        <v>75011</v>
      </c>
      <c r="C21" s="77" t="s">
        <v>102</v>
      </c>
      <c r="D21" s="71">
        <f t="shared" si="9"/>
        <v>52383</v>
      </c>
      <c r="E21" s="71">
        <f t="shared" si="3"/>
        <v>52383</v>
      </c>
      <c r="F21" s="71">
        <v>52383</v>
      </c>
      <c r="G21" s="71"/>
      <c r="H21" s="71"/>
      <c r="I21" s="71"/>
      <c r="J21" s="71"/>
      <c r="K21" s="71"/>
      <c r="L21" s="72">
        <f t="shared" si="4"/>
        <v>28582</v>
      </c>
      <c r="M21" s="72">
        <f t="shared" si="5"/>
        <v>28582</v>
      </c>
      <c r="N21" s="72">
        <v>28582</v>
      </c>
      <c r="O21" s="72"/>
      <c r="P21" s="72"/>
      <c r="Q21" s="72"/>
      <c r="R21" s="72"/>
      <c r="S21" s="72"/>
      <c r="T21" s="75">
        <f t="shared" si="10"/>
        <v>0.5456350342668423</v>
      </c>
      <c r="X21" s="66"/>
    </row>
    <row r="22" spans="1:20" s="65" customFormat="1" ht="19.5" customHeight="1">
      <c r="A22" s="69"/>
      <c r="B22" s="76">
        <v>75022</v>
      </c>
      <c r="C22" s="77" t="s">
        <v>50</v>
      </c>
      <c r="D22" s="71">
        <f t="shared" si="9"/>
        <v>210000</v>
      </c>
      <c r="E22" s="71">
        <v>40000</v>
      </c>
      <c r="F22" s="71"/>
      <c r="G22" s="71">
        <v>40000</v>
      </c>
      <c r="H22" s="71"/>
      <c r="I22" s="71">
        <v>170000</v>
      </c>
      <c r="J22" s="71"/>
      <c r="K22" s="71"/>
      <c r="L22" s="72">
        <f t="shared" si="4"/>
        <v>107078.41</v>
      </c>
      <c r="M22" s="72">
        <f>SUM(N22:O22)</f>
        <v>14468.41</v>
      </c>
      <c r="N22" s="72"/>
      <c r="O22" s="72">
        <v>14468.41</v>
      </c>
      <c r="P22" s="72"/>
      <c r="Q22" s="72">
        <v>92610</v>
      </c>
      <c r="R22" s="72"/>
      <c r="S22" s="72"/>
      <c r="T22" s="75">
        <f t="shared" si="10"/>
        <v>0.5098971904761905</v>
      </c>
    </row>
    <row r="23" spans="1:20" s="65" customFormat="1" ht="19.5" customHeight="1">
      <c r="A23" s="69"/>
      <c r="B23" s="76">
        <v>75023</v>
      </c>
      <c r="C23" s="77" t="s">
        <v>51</v>
      </c>
      <c r="D23" s="71">
        <f t="shared" si="9"/>
        <v>4012017</v>
      </c>
      <c r="E23" s="71">
        <f t="shared" si="3"/>
        <v>4010017</v>
      </c>
      <c r="F23" s="71">
        <v>3113808</v>
      </c>
      <c r="G23" s="71">
        <v>896209</v>
      </c>
      <c r="H23" s="71"/>
      <c r="I23" s="71">
        <v>2000</v>
      </c>
      <c r="J23" s="71"/>
      <c r="K23" s="71"/>
      <c r="L23" s="72">
        <f t="shared" si="4"/>
        <v>1858598.33</v>
      </c>
      <c r="M23" s="72">
        <f t="shared" si="5"/>
        <v>1858598.33</v>
      </c>
      <c r="N23" s="72">
        <v>1478966.68</v>
      </c>
      <c r="O23" s="72">
        <v>379631.65</v>
      </c>
      <c r="P23" s="72"/>
      <c r="Q23" s="72"/>
      <c r="R23" s="72"/>
      <c r="S23" s="72"/>
      <c r="T23" s="75">
        <f t="shared" si="10"/>
        <v>0.46325784013377813</v>
      </c>
    </row>
    <row r="24" spans="1:20" s="65" customFormat="1" ht="24.75" customHeight="1">
      <c r="A24" s="69"/>
      <c r="B24" s="76">
        <v>75075</v>
      </c>
      <c r="C24" s="77" t="s">
        <v>52</v>
      </c>
      <c r="D24" s="71">
        <f t="shared" si="9"/>
        <v>118000</v>
      </c>
      <c r="E24" s="71">
        <f t="shared" si="3"/>
        <v>118000</v>
      </c>
      <c r="F24" s="71">
        <v>5000</v>
      </c>
      <c r="G24" s="71">
        <v>113000</v>
      </c>
      <c r="H24" s="71"/>
      <c r="I24" s="71"/>
      <c r="J24" s="71"/>
      <c r="K24" s="71"/>
      <c r="L24" s="72">
        <f t="shared" si="4"/>
        <v>89984.91</v>
      </c>
      <c r="M24" s="72">
        <f t="shared" si="5"/>
        <v>89984.91</v>
      </c>
      <c r="N24" s="72">
        <v>2964</v>
      </c>
      <c r="O24" s="72">
        <v>87020.91</v>
      </c>
      <c r="P24" s="72"/>
      <c r="Q24" s="72"/>
      <c r="R24" s="72"/>
      <c r="S24" s="72"/>
      <c r="T24" s="75">
        <f t="shared" si="10"/>
        <v>0.7625839830508475</v>
      </c>
    </row>
    <row r="25" spans="1:20" s="65" customFormat="1" ht="24.75" customHeight="1">
      <c r="A25" s="69"/>
      <c r="B25" s="76">
        <v>75095</v>
      </c>
      <c r="C25" s="77" t="s">
        <v>78</v>
      </c>
      <c r="D25" s="71">
        <v>99164</v>
      </c>
      <c r="E25" s="71"/>
      <c r="F25" s="71"/>
      <c r="G25" s="71"/>
      <c r="H25" s="71"/>
      <c r="I25" s="71">
        <v>82000</v>
      </c>
      <c r="J25" s="71"/>
      <c r="K25" s="71"/>
      <c r="L25" s="72">
        <f t="shared" si="4"/>
        <v>33480</v>
      </c>
      <c r="M25" s="72">
        <f t="shared" si="5"/>
        <v>0</v>
      </c>
      <c r="N25" s="72"/>
      <c r="O25" s="72"/>
      <c r="P25" s="72"/>
      <c r="Q25" s="72">
        <v>33480</v>
      </c>
      <c r="R25" s="72"/>
      <c r="S25" s="72"/>
      <c r="T25" s="75">
        <f t="shared" si="10"/>
        <v>0.3376225243031745</v>
      </c>
    </row>
    <row r="26" spans="1:20" s="42" customFormat="1" ht="51" customHeight="1">
      <c r="A26" s="78" t="s">
        <v>28</v>
      </c>
      <c r="B26" s="79"/>
      <c r="C26" s="80" t="s">
        <v>29</v>
      </c>
      <c r="D26" s="81">
        <f t="shared" si="9"/>
        <v>38681</v>
      </c>
      <c r="E26" s="81">
        <f t="shared" si="3"/>
        <v>18201</v>
      </c>
      <c r="F26" s="81">
        <f>SUM(F27:F28)</f>
        <v>14795</v>
      </c>
      <c r="G26" s="81">
        <f>SUM(G27:G28)</f>
        <v>3406</v>
      </c>
      <c r="H26" s="81"/>
      <c r="I26" s="81">
        <f>SUM(I27:I28)</f>
        <v>20480</v>
      </c>
      <c r="J26" s="81"/>
      <c r="K26" s="81"/>
      <c r="L26" s="82">
        <f t="shared" si="4"/>
        <v>32303.18</v>
      </c>
      <c r="M26" s="82">
        <f t="shared" si="5"/>
        <v>12463.18</v>
      </c>
      <c r="N26" s="82">
        <f aca="true" t="shared" si="11" ref="N26:S26">SUM(N27:N28)</f>
        <v>9101.58</v>
      </c>
      <c r="O26" s="82">
        <f t="shared" si="11"/>
        <v>3361.6</v>
      </c>
      <c r="P26" s="82">
        <f t="shared" si="11"/>
        <v>0</v>
      </c>
      <c r="Q26" s="82">
        <f t="shared" si="11"/>
        <v>19840</v>
      </c>
      <c r="R26" s="82">
        <f t="shared" si="11"/>
        <v>0</v>
      </c>
      <c r="S26" s="82">
        <f t="shared" si="11"/>
        <v>0</v>
      </c>
      <c r="T26" s="73">
        <f t="shared" si="10"/>
        <v>0.8351174995475815</v>
      </c>
    </row>
    <row r="27" spans="1:20" s="40" customFormat="1" ht="42.75" customHeight="1">
      <c r="A27" s="69"/>
      <c r="B27" s="76">
        <v>75101</v>
      </c>
      <c r="C27" s="77" t="s">
        <v>53</v>
      </c>
      <c r="D27" s="71">
        <f t="shared" si="9"/>
        <v>1683</v>
      </c>
      <c r="E27" s="71">
        <f t="shared" si="3"/>
        <v>1683</v>
      </c>
      <c r="F27" s="71">
        <v>1683</v>
      </c>
      <c r="G27" s="71"/>
      <c r="H27" s="71"/>
      <c r="I27" s="71"/>
      <c r="J27" s="71"/>
      <c r="K27" s="71"/>
      <c r="L27" s="72">
        <f t="shared" si="4"/>
        <v>0</v>
      </c>
      <c r="M27" s="72">
        <f t="shared" si="5"/>
        <v>0</v>
      </c>
      <c r="N27" s="72">
        <v>0</v>
      </c>
      <c r="O27" s="72"/>
      <c r="P27" s="72"/>
      <c r="Q27" s="72"/>
      <c r="R27" s="72"/>
      <c r="S27" s="72"/>
      <c r="T27" s="75">
        <f t="shared" si="10"/>
        <v>0</v>
      </c>
    </row>
    <row r="28" spans="1:20" s="40" customFormat="1" ht="27.75" customHeight="1">
      <c r="A28" s="69"/>
      <c r="B28" s="76">
        <v>75107</v>
      </c>
      <c r="C28" s="77" t="s">
        <v>131</v>
      </c>
      <c r="D28" s="71">
        <f>SUM(E28,H28,I28,K28)</f>
        <v>36998</v>
      </c>
      <c r="E28" s="71">
        <f>SUM(F28:G28)</f>
        <v>16518</v>
      </c>
      <c r="F28" s="71">
        <v>13112</v>
      </c>
      <c r="G28" s="71">
        <v>3406</v>
      </c>
      <c r="H28" s="71"/>
      <c r="I28" s="71">
        <v>20480</v>
      </c>
      <c r="J28" s="71"/>
      <c r="K28" s="71"/>
      <c r="L28" s="72">
        <f>SUM(N28:S28)</f>
        <v>32303.18</v>
      </c>
      <c r="M28" s="72">
        <f>SUM(N28:O28)</f>
        <v>12463.18</v>
      </c>
      <c r="N28" s="72">
        <v>9101.58</v>
      </c>
      <c r="O28" s="72">
        <v>3361.6</v>
      </c>
      <c r="P28" s="72"/>
      <c r="Q28" s="72">
        <v>19840</v>
      </c>
      <c r="R28" s="72"/>
      <c r="S28" s="72"/>
      <c r="T28" s="75">
        <f t="shared" si="10"/>
        <v>0.8731061138439916</v>
      </c>
    </row>
    <row r="29" spans="1:20" s="42" customFormat="1" ht="39.75" customHeight="1">
      <c r="A29" s="78" t="s">
        <v>30</v>
      </c>
      <c r="B29" s="79"/>
      <c r="C29" s="80" t="s">
        <v>31</v>
      </c>
      <c r="D29" s="81">
        <f t="shared" si="9"/>
        <v>316400</v>
      </c>
      <c r="E29" s="81">
        <f t="shared" si="3"/>
        <v>294400</v>
      </c>
      <c r="F29" s="81">
        <f>SUM(F30:F31)</f>
        <v>35500</v>
      </c>
      <c r="G29" s="81">
        <f>SUM(G30:G31)</f>
        <v>258900</v>
      </c>
      <c r="H29" s="81">
        <f>SUM(H30:H31)</f>
        <v>0</v>
      </c>
      <c r="I29" s="81">
        <f>SUM(I30:I31)</f>
        <v>22000</v>
      </c>
      <c r="J29" s="81"/>
      <c r="K29" s="81"/>
      <c r="L29" s="82">
        <f t="shared" si="4"/>
        <v>207935.93</v>
      </c>
      <c r="M29" s="82">
        <f t="shared" si="5"/>
        <v>207935.93</v>
      </c>
      <c r="N29" s="82">
        <f aca="true" t="shared" si="12" ref="N29:S29">SUM(N30:N31)</f>
        <v>7415.37</v>
      </c>
      <c r="O29" s="82">
        <f t="shared" si="12"/>
        <v>200520.56</v>
      </c>
      <c r="P29" s="82">
        <f t="shared" si="12"/>
        <v>0</v>
      </c>
      <c r="Q29" s="82">
        <f t="shared" si="12"/>
        <v>0</v>
      </c>
      <c r="R29" s="82">
        <f t="shared" si="12"/>
        <v>0</v>
      </c>
      <c r="S29" s="82">
        <f t="shared" si="12"/>
        <v>0</v>
      </c>
      <c r="T29" s="73">
        <f t="shared" si="10"/>
        <v>0.6571932048040455</v>
      </c>
    </row>
    <row r="30" spans="1:20" s="42" customFormat="1" ht="30" customHeight="1">
      <c r="A30" s="78"/>
      <c r="B30" s="79">
        <v>75404</v>
      </c>
      <c r="C30" s="80" t="s">
        <v>119</v>
      </c>
      <c r="D30" s="81">
        <f>SUM(E30,H30,I30,K30)</f>
        <v>17000</v>
      </c>
      <c r="E30" s="81">
        <f>SUM(F30:G30)</f>
        <v>17000</v>
      </c>
      <c r="F30" s="81"/>
      <c r="G30" s="81">
        <v>17000</v>
      </c>
      <c r="H30" s="81"/>
      <c r="I30" s="81"/>
      <c r="J30" s="81"/>
      <c r="K30" s="81"/>
      <c r="L30" s="82">
        <f>SUM(N30:S30)</f>
        <v>17000</v>
      </c>
      <c r="M30" s="82">
        <f>SUM(N30:O30)</f>
        <v>17000</v>
      </c>
      <c r="N30" s="82"/>
      <c r="O30" s="82">
        <v>17000</v>
      </c>
      <c r="P30" s="82"/>
      <c r="Q30" s="82"/>
      <c r="R30" s="82"/>
      <c r="S30" s="82"/>
      <c r="T30" s="73">
        <f t="shared" si="10"/>
        <v>1</v>
      </c>
    </row>
    <row r="31" spans="1:20" s="40" customFormat="1" ht="27.75" customHeight="1">
      <c r="A31" s="69"/>
      <c r="B31" s="76">
        <v>75412</v>
      </c>
      <c r="C31" s="77" t="s">
        <v>54</v>
      </c>
      <c r="D31" s="71">
        <f t="shared" si="9"/>
        <v>299400</v>
      </c>
      <c r="E31" s="71">
        <f t="shared" si="3"/>
        <v>277400</v>
      </c>
      <c r="F31" s="71">
        <v>35500</v>
      </c>
      <c r="G31" s="71">
        <v>241900</v>
      </c>
      <c r="H31" s="71"/>
      <c r="I31" s="71">
        <v>22000</v>
      </c>
      <c r="J31" s="71"/>
      <c r="K31" s="71"/>
      <c r="L31" s="72">
        <f t="shared" si="4"/>
        <v>190935.93</v>
      </c>
      <c r="M31" s="72">
        <f t="shared" si="5"/>
        <v>190935.93</v>
      </c>
      <c r="N31" s="72">
        <v>7415.37</v>
      </c>
      <c r="O31" s="72">
        <v>183520.56</v>
      </c>
      <c r="P31" s="72"/>
      <c r="Q31" s="72"/>
      <c r="R31" s="72"/>
      <c r="S31" s="72"/>
      <c r="T31" s="75">
        <f t="shared" si="10"/>
        <v>0.6377285571142284</v>
      </c>
    </row>
    <row r="32" spans="1:20" s="42" customFormat="1" ht="32.25" customHeight="1">
      <c r="A32" s="78" t="s">
        <v>55</v>
      </c>
      <c r="B32" s="79"/>
      <c r="C32" s="80" t="s">
        <v>56</v>
      </c>
      <c r="D32" s="71">
        <f t="shared" si="9"/>
        <v>251500</v>
      </c>
      <c r="E32" s="81"/>
      <c r="F32" s="81"/>
      <c r="G32" s="81"/>
      <c r="H32" s="81"/>
      <c r="I32" s="81"/>
      <c r="J32" s="81"/>
      <c r="K32" s="81">
        <f>(SUM(K33))</f>
        <v>251500</v>
      </c>
      <c r="L32" s="72">
        <f t="shared" si="4"/>
        <v>78586.86</v>
      </c>
      <c r="M32" s="82"/>
      <c r="N32" s="82"/>
      <c r="O32" s="82"/>
      <c r="P32" s="82"/>
      <c r="Q32" s="82"/>
      <c r="R32" s="82"/>
      <c r="S32" s="82">
        <v>78586.86</v>
      </c>
      <c r="T32" s="73">
        <f t="shared" si="10"/>
        <v>0.31247260437375746</v>
      </c>
    </row>
    <row r="33" spans="1:20" s="40" customFormat="1" ht="56.25" customHeight="1">
      <c r="A33" s="69"/>
      <c r="B33" s="76">
        <v>75702</v>
      </c>
      <c r="C33" s="77" t="s">
        <v>57</v>
      </c>
      <c r="D33" s="71">
        <f aca="true" t="shared" si="13" ref="D33:D47">SUM(E33,H33,I33,K33)</f>
        <v>251500</v>
      </c>
      <c r="E33" s="71">
        <f t="shared" si="3"/>
        <v>0</v>
      </c>
      <c r="F33" s="71"/>
      <c r="G33" s="71"/>
      <c r="H33" s="71"/>
      <c r="I33" s="71"/>
      <c r="J33" s="71"/>
      <c r="K33" s="71">
        <v>251500</v>
      </c>
      <c r="L33" s="72">
        <f t="shared" si="4"/>
        <v>78586.86</v>
      </c>
      <c r="M33" s="72">
        <f t="shared" si="5"/>
        <v>0</v>
      </c>
      <c r="N33" s="72"/>
      <c r="O33" s="72"/>
      <c r="P33" s="72"/>
      <c r="Q33" s="72"/>
      <c r="R33" s="72"/>
      <c r="S33" s="72">
        <v>78586.86</v>
      </c>
      <c r="T33" s="75">
        <f aca="true" t="shared" si="14" ref="T33:T48">L33/D33</f>
        <v>0.31247260437375746</v>
      </c>
    </row>
    <row r="34" spans="1:20" s="43" customFormat="1" ht="30.75" customHeight="1">
      <c r="A34" s="78" t="s">
        <v>32</v>
      </c>
      <c r="B34" s="79"/>
      <c r="C34" s="80" t="s">
        <v>33</v>
      </c>
      <c r="D34" s="81">
        <f t="shared" si="13"/>
        <v>326000</v>
      </c>
      <c r="E34" s="81">
        <f t="shared" si="3"/>
        <v>326000</v>
      </c>
      <c r="F34" s="81"/>
      <c r="G34" s="81">
        <f>SUM(G35:G36)</f>
        <v>326000</v>
      </c>
      <c r="H34" s="81"/>
      <c r="I34" s="81"/>
      <c r="J34" s="81"/>
      <c r="K34" s="81"/>
      <c r="L34" s="82">
        <f t="shared" si="4"/>
        <v>10894.64</v>
      </c>
      <c r="M34" s="82">
        <f t="shared" si="5"/>
        <v>10894.64</v>
      </c>
      <c r="N34" s="82">
        <f aca="true" t="shared" si="15" ref="N34:S34">SUM(N35:N36)</f>
        <v>0</v>
      </c>
      <c r="O34" s="82">
        <f t="shared" si="15"/>
        <v>10894.64</v>
      </c>
      <c r="P34" s="82">
        <f t="shared" si="15"/>
        <v>0</v>
      </c>
      <c r="Q34" s="82">
        <f t="shared" si="15"/>
        <v>0</v>
      </c>
      <c r="R34" s="82">
        <f t="shared" si="15"/>
        <v>0</v>
      </c>
      <c r="S34" s="82">
        <f t="shared" si="15"/>
        <v>0</v>
      </c>
      <c r="T34" s="73">
        <f t="shared" si="14"/>
        <v>0.033419141104294475</v>
      </c>
    </row>
    <row r="35" spans="1:20" s="40" customFormat="1" ht="33" customHeight="1">
      <c r="A35" s="69"/>
      <c r="B35" s="76">
        <v>75814</v>
      </c>
      <c r="C35" s="77" t="s">
        <v>58</v>
      </c>
      <c r="D35" s="71">
        <f t="shared" si="13"/>
        <v>26000</v>
      </c>
      <c r="E35" s="71">
        <f t="shared" si="3"/>
        <v>26000</v>
      </c>
      <c r="F35" s="71"/>
      <c r="G35" s="71">
        <v>26000</v>
      </c>
      <c r="H35" s="71"/>
      <c r="I35" s="71"/>
      <c r="J35" s="71"/>
      <c r="K35" s="71"/>
      <c r="L35" s="72">
        <f t="shared" si="4"/>
        <v>10894.64</v>
      </c>
      <c r="M35" s="72">
        <f t="shared" si="5"/>
        <v>10894.64</v>
      </c>
      <c r="N35" s="72"/>
      <c r="O35" s="72">
        <v>10894.64</v>
      </c>
      <c r="P35" s="72"/>
      <c r="Q35" s="72"/>
      <c r="R35" s="72"/>
      <c r="S35" s="72"/>
      <c r="T35" s="75">
        <f t="shared" si="14"/>
        <v>0.4190246153846154</v>
      </c>
    </row>
    <row r="36" spans="1:20" s="44" customFormat="1" ht="29.25" customHeight="1">
      <c r="A36" s="69"/>
      <c r="B36" s="76">
        <v>75818</v>
      </c>
      <c r="C36" s="77" t="s">
        <v>59</v>
      </c>
      <c r="D36" s="71">
        <f t="shared" si="13"/>
        <v>300000</v>
      </c>
      <c r="E36" s="71">
        <f t="shared" si="3"/>
        <v>300000</v>
      </c>
      <c r="F36" s="71"/>
      <c r="G36" s="71">
        <v>300000</v>
      </c>
      <c r="H36" s="71"/>
      <c r="I36" s="71"/>
      <c r="J36" s="71"/>
      <c r="K36" s="71"/>
      <c r="L36" s="72">
        <f t="shared" si="4"/>
        <v>0</v>
      </c>
      <c r="M36" s="72">
        <f t="shared" si="5"/>
        <v>0</v>
      </c>
      <c r="N36" s="72"/>
      <c r="O36" s="72">
        <v>0</v>
      </c>
      <c r="P36" s="72"/>
      <c r="Q36" s="72"/>
      <c r="R36" s="72"/>
      <c r="S36" s="72"/>
      <c r="T36" s="75">
        <f t="shared" si="14"/>
        <v>0</v>
      </c>
    </row>
    <row r="37" spans="1:20" s="42" customFormat="1" ht="31.5" customHeight="1">
      <c r="A37" s="78" t="s">
        <v>60</v>
      </c>
      <c r="B37" s="79"/>
      <c r="C37" s="80" t="s">
        <v>61</v>
      </c>
      <c r="D37" s="81">
        <f t="shared" si="13"/>
        <v>14979702.35</v>
      </c>
      <c r="E37" s="81">
        <f t="shared" si="3"/>
        <v>14481040.35</v>
      </c>
      <c r="F37" s="81">
        <f>SUM(F38:F48)</f>
        <v>10470024</v>
      </c>
      <c r="G37" s="81">
        <f>SUM(G38:G48)</f>
        <v>4011016.35</v>
      </c>
      <c r="H37" s="81"/>
      <c r="I37" s="81">
        <f>SUM(I38:I48)</f>
        <v>498662</v>
      </c>
      <c r="J37" s="81">
        <f>SUM(J38:J48)</f>
        <v>130484.32</v>
      </c>
      <c r="K37" s="81"/>
      <c r="L37" s="82">
        <f t="shared" si="4"/>
        <v>7542967.170000001</v>
      </c>
      <c r="M37" s="82">
        <f t="shared" si="5"/>
        <v>7205878.390000001</v>
      </c>
      <c r="N37" s="82">
        <f aca="true" t="shared" si="16" ref="N37:S37">SUM(N38:N48)</f>
        <v>5173555.070000001</v>
      </c>
      <c r="O37" s="82">
        <f t="shared" si="16"/>
        <v>2032323.3199999998</v>
      </c>
      <c r="P37" s="82">
        <f t="shared" si="16"/>
        <v>0</v>
      </c>
      <c r="Q37" s="82">
        <f t="shared" si="16"/>
        <v>217005.46</v>
      </c>
      <c r="R37" s="82">
        <f t="shared" si="16"/>
        <v>120083.32</v>
      </c>
      <c r="S37" s="82">
        <f t="shared" si="16"/>
        <v>0</v>
      </c>
      <c r="T37" s="73">
        <f t="shared" si="14"/>
        <v>0.5035458645144575</v>
      </c>
    </row>
    <row r="38" spans="1:20" s="40" customFormat="1" ht="31.5" customHeight="1">
      <c r="A38" s="69"/>
      <c r="B38" s="76">
        <v>80101</v>
      </c>
      <c r="C38" s="77" t="s">
        <v>62</v>
      </c>
      <c r="D38" s="71">
        <f t="shared" si="13"/>
        <v>7968478</v>
      </c>
      <c r="E38" s="71">
        <f t="shared" si="3"/>
        <v>7652258</v>
      </c>
      <c r="F38" s="71">
        <v>6252266</v>
      </c>
      <c r="G38" s="71">
        <v>1399992</v>
      </c>
      <c r="H38" s="71"/>
      <c r="I38" s="71">
        <v>316220</v>
      </c>
      <c r="J38" s="71"/>
      <c r="K38" s="71"/>
      <c r="L38" s="72">
        <f t="shared" si="4"/>
        <v>3837864.6100000003</v>
      </c>
      <c r="M38" s="72">
        <f t="shared" si="5"/>
        <v>3705668.0100000002</v>
      </c>
      <c r="N38" s="72">
        <v>3067097.97</v>
      </c>
      <c r="O38" s="72">
        <v>638570.04</v>
      </c>
      <c r="P38" s="72"/>
      <c r="Q38" s="72">
        <v>132196.6</v>
      </c>
      <c r="R38" s="72"/>
      <c r="S38" s="72"/>
      <c r="T38" s="75">
        <f t="shared" si="14"/>
        <v>0.48163082209676683</v>
      </c>
    </row>
    <row r="39" spans="1:170" s="68" customFormat="1" ht="33.75" customHeight="1">
      <c r="A39" s="69"/>
      <c r="B39" s="76">
        <v>80103</v>
      </c>
      <c r="C39" s="77" t="s">
        <v>63</v>
      </c>
      <c r="D39" s="71">
        <f>SUM(E39,H39,I39,K39,J39)</f>
        <v>661127</v>
      </c>
      <c r="E39" s="71">
        <f t="shared" si="3"/>
        <v>619603</v>
      </c>
      <c r="F39" s="71">
        <v>564853</v>
      </c>
      <c r="G39" s="71">
        <v>54750</v>
      </c>
      <c r="H39" s="71"/>
      <c r="I39" s="71">
        <v>38850</v>
      </c>
      <c r="J39" s="71">
        <v>2674</v>
      </c>
      <c r="K39" s="71"/>
      <c r="L39" s="72">
        <f t="shared" si="4"/>
        <v>348534.72000000003</v>
      </c>
      <c r="M39" s="72">
        <f t="shared" si="5"/>
        <v>323596.66000000003</v>
      </c>
      <c r="N39" s="72">
        <v>297076.19</v>
      </c>
      <c r="O39" s="72">
        <v>26520.47</v>
      </c>
      <c r="P39" s="72"/>
      <c r="Q39" s="72">
        <v>22264.74</v>
      </c>
      <c r="R39" s="72">
        <v>2673.32</v>
      </c>
      <c r="S39" s="72"/>
      <c r="T39" s="75">
        <f t="shared" si="14"/>
        <v>0.5271827046845765</v>
      </c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</row>
    <row r="40" spans="1:20" s="40" customFormat="1" ht="24" customHeight="1">
      <c r="A40" s="69"/>
      <c r="B40" s="76">
        <v>80104</v>
      </c>
      <c r="C40" s="77" t="s">
        <v>64</v>
      </c>
      <c r="D40" s="71">
        <f t="shared" si="13"/>
        <v>1260000</v>
      </c>
      <c r="E40" s="71">
        <f t="shared" si="3"/>
        <v>1260000</v>
      </c>
      <c r="F40" s="71"/>
      <c r="G40" s="71">
        <v>1260000</v>
      </c>
      <c r="H40" s="71"/>
      <c r="I40" s="71"/>
      <c r="J40" s="71"/>
      <c r="K40" s="71"/>
      <c r="L40" s="72">
        <f t="shared" si="4"/>
        <v>763678.35</v>
      </c>
      <c r="M40" s="72">
        <f t="shared" si="5"/>
        <v>763678.35</v>
      </c>
      <c r="N40" s="72"/>
      <c r="O40" s="72">
        <v>763678.35</v>
      </c>
      <c r="P40" s="72"/>
      <c r="Q40" s="72"/>
      <c r="R40" s="72"/>
      <c r="S40" s="72"/>
      <c r="T40" s="75">
        <f t="shared" si="14"/>
        <v>0.6060939285714285</v>
      </c>
    </row>
    <row r="41" spans="1:20" s="40" customFormat="1" ht="24" customHeight="1">
      <c r="A41" s="69"/>
      <c r="B41" s="76">
        <v>80110</v>
      </c>
      <c r="C41" s="77" t="s">
        <v>65</v>
      </c>
      <c r="D41" s="71">
        <f t="shared" si="13"/>
        <v>2738200</v>
      </c>
      <c r="E41" s="71">
        <f t="shared" si="3"/>
        <v>2619949</v>
      </c>
      <c r="F41" s="71">
        <v>2276168</v>
      </c>
      <c r="G41" s="71">
        <v>343781</v>
      </c>
      <c r="H41" s="71"/>
      <c r="I41" s="71">
        <v>118251</v>
      </c>
      <c r="J41" s="71"/>
      <c r="K41" s="71"/>
      <c r="L41" s="72">
        <f t="shared" si="4"/>
        <v>1348068.9300000002</v>
      </c>
      <c r="M41" s="72">
        <f t="shared" si="5"/>
        <v>1290695.31</v>
      </c>
      <c r="N41" s="72">
        <v>1158679.53</v>
      </c>
      <c r="O41" s="72">
        <v>132015.78</v>
      </c>
      <c r="P41" s="72"/>
      <c r="Q41" s="72">
        <v>57373.62</v>
      </c>
      <c r="R41" s="72"/>
      <c r="S41" s="72"/>
      <c r="T41" s="75">
        <f t="shared" si="14"/>
        <v>0.4923193813454095</v>
      </c>
    </row>
    <row r="42" spans="1:20" s="40" customFormat="1" ht="27" customHeight="1">
      <c r="A42" s="69"/>
      <c r="B42" s="76">
        <v>80113</v>
      </c>
      <c r="C42" s="77" t="s">
        <v>66</v>
      </c>
      <c r="D42" s="71">
        <f t="shared" si="13"/>
        <v>350183.35</v>
      </c>
      <c r="E42" s="71">
        <f t="shared" si="3"/>
        <v>350183.35</v>
      </c>
      <c r="F42" s="71"/>
      <c r="G42" s="71">
        <v>350183.35</v>
      </c>
      <c r="H42" s="71"/>
      <c r="I42" s="71"/>
      <c r="J42" s="71"/>
      <c r="K42" s="71"/>
      <c r="L42" s="72">
        <f t="shared" si="4"/>
        <v>195437.89</v>
      </c>
      <c r="M42" s="72">
        <f t="shared" si="5"/>
        <v>195437.89</v>
      </c>
      <c r="N42" s="72"/>
      <c r="O42" s="72">
        <v>195437.89</v>
      </c>
      <c r="P42" s="72"/>
      <c r="Q42" s="72"/>
      <c r="R42" s="72"/>
      <c r="S42" s="72"/>
      <c r="T42" s="75">
        <f t="shared" si="14"/>
        <v>0.5581016059158724</v>
      </c>
    </row>
    <row r="43" spans="1:20" s="40" customFormat="1" ht="34.5" customHeight="1">
      <c r="A43" s="69"/>
      <c r="B43" s="76">
        <v>80114</v>
      </c>
      <c r="C43" s="77" t="s">
        <v>67</v>
      </c>
      <c r="D43" s="71">
        <f t="shared" si="13"/>
        <v>804950</v>
      </c>
      <c r="E43" s="71">
        <f t="shared" si="3"/>
        <v>804950</v>
      </c>
      <c r="F43" s="71">
        <v>708050</v>
      </c>
      <c r="G43" s="71">
        <v>96900</v>
      </c>
      <c r="H43" s="71"/>
      <c r="I43" s="71"/>
      <c r="J43" s="71"/>
      <c r="K43" s="71"/>
      <c r="L43" s="72">
        <f t="shared" si="4"/>
        <v>372462.44</v>
      </c>
      <c r="M43" s="72">
        <f t="shared" si="5"/>
        <v>372462.44</v>
      </c>
      <c r="N43" s="72">
        <v>334784.27</v>
      </c>
      <c r="O43" s="72">
        <v>37678.17</v>
      </c>
      <c r="P43" s="72"/>
      <c r="Q43" s="72"/>
      <c r="R43" s="72"/>
      <c r="S43" s="72"/>
      <c r="T43" s="75">
        <f t="shared" si="14"/>
        <v>0.4627150009317349</v>
      </c>
    </row>
    <row r="44" spans="1:20" s="40" customFormat="1" ht="27" customHeight="1">
      <c r="A44" s="69"/>
      <c r="B44" s="76">
        <v>80146</v>
      </c>
      <c r="C44" s="77" t="s">
        <v>68</v>
      </c>
      <c r="D44" s="71">
        <f t="shared" si="13"/>
        <v>25000</v>
      </c>
      <c r="E44" s="71">
        <f t="shared" si="3"/>
        <v>25000</v>
      </c>
      <c r="F44" s="71"/>
      <c r="G44" s="71">
        <v>25000</v>
      </c>
      <c r="H44" s="71"/>
      <c r="I44" s="71"/>
      <c r="J44" s="71"/>
      <c r="K44" s="71"/>
      <c r="L44" s="72">
        <f t="shared" si="4"/>
        <v>6960</v>
      </c>
      <c r="M44" s="72">
        <f t="shared" si="5"/>
        <v>6960</v>
      </c>
      <c r="N44" s="72"/>
      <c r="O44" s="72">
        <v>6960</v>
      </c>
      <c r="P44" s="72"/>
      <c r="Q44" s="72"/>
      <c r="R44" s="72"/>
      <c r="S44" s="72"/>
      <c r="T44" s="75">
        <f t="shared" si="14"/>
        <v>0.2784</v>
      </c>
    </row>
    <row r="45" spans="1:20" s="40" customFormat="1" ht="25.5" customHeight="1">
      <c r="A45" s="69"/>
      <c r="B45" s="76">
        <v>80148</v>
      </c>
      <c r="C45" s="77" t="s">
        <v>146</v>
      </c>
      <c r="D45" s="71">
        <f t="shared" si="13"/>
        <v>791315</v>
      </c>
      <c r="E45" s="71">
        <f t="shared" si="3"/>
        <v>791315</v>
      </c>
      <c r="F45" s="71">
        <v>399315</v>
      </c>
      <c r="G45" s="71">
        <v>392000</v>
      </c>
      <c r="H45" s="71"/>
      <c r="I45" s="71"/>
      <c r="J45" s="71"/>
      <c r="K45" s="71"/>
      <c r="L45" s="72">
        <f t="shared" si="4"/>
        <v>359812.73</v>
      </c>
      <c r="M45" s="72">
        <f t="shared" si="5"/>
        <v>359812.73</v>
      </c>
      <c r="N45" s="72">
        <v>181195.11</v>
      </c>
      <c r="O45" s="72">
        <v>178617.62</v>
      </c>
      <c r="P45" s="72"/>
      <c r="Q45" s="72"/>
      <c r="R45" s="72"/>
      <c r="S45" s="72"/>
      <c r="T45" s="75">
        <f t="shared" si="14"/>
        <v>0.4547022740627942</v>
      </c>
    </row>
    <row r="46" spans="1:20" s="40" customFormat="1" ht="135" customHeight="1">
      <c r="A46" s="69"/>
      <c r="B46" s="76">
        <v>80149</v>
      </c>
      <c r="C46" s="77" t="s">
        <v>135</v>
      </c>
      <c r="D46" s="71">
        <f t="shared" si="13"/>
        <v>22094</v>
      </c>
      <c r="E46" s="71">
        <f t="shared" si="3"/>
        <v>21194</v>
      </c>
      <c r="F46" s="71">
        <v>16100</v>
      </c>
      <c r="G46" s="71">
        <v>5094</v>
      </c>
      <c r="H46" s="71"/>
      <c r="I46" s="71">
        <v>900</v>
      </c>
      <c r="J46" s="71"/>
      <c r="K46" s="71"/>
      <c r="L46" s="72">
        <f t="shared" si="4"/>
        <v>10300</v>
      </c>
      <c r="M46" s="72">
        <f t="shared" si="5"/>
        <v>9850</v>
      </c>
      <c r="N46" s="72">
        <v>7800</v>
      </c>
      <c r="O46" s="72">
        <v>2050</v>
      </c>
      <c r="P46" s="72"/>
      <c r="Q46" s="72">
        <v>450</v>
      </c>
      <c r="R46" s="72"/>
      <c r="S46" s="72"/>
      <c r="T46" s="75">
        <f t="shared" si="14"/>
        <v>0.46618991581424823</v>
      </c>
    </row>
    <row r="47" spans="1:20" s="40" customFormat="1" ht="152.25" customHeight="1">
      <c r="A47" s="69"/>
      <c r="B47" s="76">
        <v>80150</v>
      </c>
      <c r="C47" s="77" t="s">
        <v>136</v>
      </c>
      <c r="D47" s="71">
        <f t="shared" si="13"/>
        <v>300442</v>
      </c>
      <c r="E47" s="71">
        <f t="shared" si="3"/>
        <v>291001</v>
      </c>
      <c r="F47" s="71">
        <v>252272</v>
      </c>
      <c r="G47" s="71">
        <v>38729</v>
      </c>
      <c r="H47" s="71"/>
      <c r="I47" s="71">
        <v>9441</v>
      </c>
      <c r="J47" s="71"/>
      <c r="K47" s="71"/>
      <c r="L47" s="72">
        <f t="shared" si="4"/>
        <v>148995.5</v>
      </c>
      <c r="M47" s="72">
        <f t="shared" si="5"/>
        <v>144275</v>
      </c>
      <c r="N47" s="72">
        <v>126922</v>
      </c>
      <c r="O47" s="72">
        <v>17353</v>
      </c>
      <c r="P47" s="72"/>
      <c r="Q47" s="72">
        <v>4720.5</v>
      </c>
      <c r="R47" s="72"/>
      <c r="S47" s="72"/>
      <c r="T47" s="75">
        <f t="shared" si="14"/>
        <v>0.49592100971235714</v>
      </c>
    </row>
    <row r="48" spans="1:20" s="40" customFormat="1" ht="26.25" customHeight="1">
      <c r="A48" s="69"/>
      <c r="B48" s="76">
        <v>80195</v>
      </c>
      <c r="C48" s="77" t="s">
        <v>78</v>
      </c>
      <c r="D48" s="71">
        <f>SUM(E48,H48,I48,K48,J48)</f>
        <v>188397.32</v>
      </c>
      <c r="E48" s="71">
        <f t="shared" si="3"/>
        <v>45587</v>
      </c>
      <c r="F48" s="71">
        <v>1000</v>
      </c>
      <c r="G48" s="71">
        <v>44587</v>
      </c>
      <c r="H48" s="71"/>
      <c r="I48" s="71">
        <v>15000</v>
      </c>
      <c r="J48" s="71">
        <v>127810.32</v>
      </c>
      <c r="K48" s="71"/>
      <c r="L48" s="72">
        <f t="shared" si="4"/>
        <v>150852</v>
      </c>
      <c r="M48" s="72">
        <f t="shared" si="5"/>
        <v>33442</v>
      </c>
      <c r="N48" s="72"/>
      <c r="O48" s="72">
        <v>33442</v>
      </c>
      <c r="P48" s="72"/>
      <c r="Q48" s="72"/>
      <c r="R48" s="72">
        <v>117410</v>
      </c>
      <c r="S48" s="72"/>
      <c r="T48" s="75">
        <f t="shared" si="14"/>
        <v>0.8007120271137614</v>
      </c>
    </row>
    <row r="49" spans="1:20" s="42" customFormat="1" ht="29.25" customHeight="1">
      <c r="A49" s="78" t="s">
        <v>69</v>
      </c>
      <c r="B49" s="79"/>
      <c r="C49" s="80" t="s">
        <v>70</v>
      </c>
      <c r="D49" s="81">
        <f>SUM(E49,H49,I49,K49,H49)</f>
        <v>148000</v>
      </c>
      <c r="E49" s="81">
        <f t="shared" si="3"/>
        <v>138000</v>
      </c>
      <c r="F49" s="81">
        <f>SUM(F50:F52)</f>
        <v>20000</v>
      </c>
      <c r="G49" s="81">
        <f>SUM(G50:G52)</f>
        <v>118000</v>
      </c>
      <c r="H49" s="81">
        <f>SUM(H50:H52)</f>
        <v>5000</v>
      </c>
      <c r="I49" s="81"/>
      <c r="J49" s="81"/>
      <c r="K49" s="81"/>
      <c r="L49" s="82">
        <f t="shared" si="4"/>
        <v>66727.67</v>
      </c>
      <c r="M49" s="82">
        <f t="shared" si="5"/>
        <v>61727.67</v>
      </c>
      <c r="N49" s="82">
        <f aca="true" t="shared" si="17" ref="N49:S49">SUM(N50:N51)</f>
        <v>7875.75</v>
      </c>
      <c r="O49" s="82">
        <f t="shared" si="17"/>
        <v>53851.92</v>
      </c>
      <c r="P49" s="82">
        <f>SUM(P50:P52)</f>
        <v>5000</v>
      </c>
      <c r="Q49" s="82">
        <f t="shared" si="17"/>
        <v>0</v>
      </c>
      <c r="R49" s="82">
        <f t="shared" si="17"/>
        <v>0</v>
      </c>
      <c r="S49" s="82">
        <f t="shared" si="17"/>
        <v>0</v>
      </c>
      <c r="T49" s="73">
        <f aca="true" t="shared" si="18" ref="T49:T67">L49/D49</f>
        <v>0.45086263513513514</v>
      </c>
    </row>
    <row r="50" spans="1:20" s="40" customFormat="1" ht="28.5" customHeight="1">
      <c r="A50" s="69"/>
      <c r="B50" s="76">
        <v>85153</v>
      </c>
      <c r="C50" s="77" t="s">
        <v>71</v>
      </c>
      <c r="D50" s="71">
        <f aca="true" t="shared" si="19" ref="D50:D67">SUM(E50,H50,I50,K50)</f>
        <v>35000</v>
      </c>
      <c r="E50" s="71">
        <f t="shared" si="3"/>
        <v>35000</v>
      </c>
      <c r="F50" s="71"/>
      <c r="G50" s="71">
        <v>35000</v>
      </c>
      <c r="H50" s="71"/>
      <c r="I50" s="71"/>
      <c r="J50" s="71"/>
      <c r="K50" s="71"/>
      <c r="L50" s="72">
        <f t="shared" si="4"/>
        <v>27450.09</v>
      </c>
      <c r="M50" s="72">
        <f t="shared" si="5"/>
        <v>27450.09</v>
      </c>
      <c r="N50" s="72"/>
      <c r="O50" s="72">
        <v>27450.09</v>
      </c>
      <c r="P50" s="72"/>
      <c r="Q50" s="72"/>
      <c r="R50" s="72"/>
      <c r="S50" s="72"/>
      <c r="T50" s="75">
        <f t="shared" si="18"/>
        <v>0.7842882857142858</v>
      </c>
    </row>
    <row r="51" spans="1:20" s="40" customFormat="1" ht="34.5" customHeight="1">
      <c r="A51" s="69"/>
      <c r="B51" s="76">
        <v>85154</v>
      </c>
      <c r="C51" s="77" t="s">
        <v>72</v>
      </c>
      <c r="D51" s="71">
        <f t="shared" si="19"/>
        <v>103000</v>
      </c>
      <c r="E51" s="71">
        <f t="shared" si="3"/>
        <v>103000</v>
      </c>
      <c r="F51" s="71">
        <v>20000</v>
      </c>
      <c r="G51" s="71">
        <v>83000</v>
      </c>
      <c r="H51" s="71"/>
      <c r="I51" s="71"/>
      <c r="J51" s="71"/>
      <c r="K51" s="71"/>
      <c r="L51" s="72">
        <f t="shared" si="4"/>
        <v>34277.58</v>
      </c>
      <c r="M51" s="72">
        <f t="shared" si="5"/>
        <v>34277.58</v>
      </c>
      <c r="N51" s="72">
        <v>7875.75</v>
      </c>
      <c r="O51" s="72">
        <v>26401.83</v>
      </c>
      <c r="P51" s="72"/>
      <c r="Q51" s="72"/>
      <c r="R51" s="72"/>
      <c r="S51" s="72"/>
      <c r="T51" s="75">
        <f t="shared" si="18"/>
        <v>0.33279203883495145</v>
      </c>
    </row>
    <row r="52" spans="1:20" s="40" customFormat="1" ht="33" customHeight="1">
      <c r="A52" s="69"/>
      <c r="B52" s="76">
        <v>85195</v>
      </c>
      <c r="C52" s="77" t="s">
        <v>78</v>
      </c>
      <c r="D52" s="71">
        <f t="shared" si="19"/>
        <v>5000</v>
      </c>
      <c r="E52" s="71"/>
      <c r="F52" s="71"/>
      <c r="G52" s="71"/>
      <c r="H52" s="71">
        <v>5000</v>
      </c>
      <c r="I52" s="71"/>
      <c r="J52" s="71"/>
      <c r="K52" s="71"/>
      <c r="L52" s="72">
        <f t="shared" si="4"/>
        <v>5000</v>
      </c>
      <c r="M52" s="72"/>
      <c r="N52" s="72"/>
      <c r="O52" s="72"/>
      <c r="P52" s="72">
        <v>5000</v>
      </c>
      <c r="Q52" s="72"/>
      <c r="R52" s="72"/>
      <c r="S52" s="72"/>
      <c r="T52" s="75">
        <f t="shared" si="18"/>
        <v>1</v>
      </c>
    </row>
    <row r="53" spans="1:20" s="42" customFormat="1" ht="32.25" customHeight="1">
      <c r="A53" s="78" t="s">
        <v>34</v>
      </c>
      <c r="B53" s="79"/>
      <c r="C53" s="80" t="s">
        <v>35</v>
      </c>
      <c r="D53" s="81">
        <f t="shared" si="19"/>
        <v>4016120.9</v>
      </c>
      <c r="E53" s="81">
        <f t="shared" si="3"/>
        <v>1656367.04</v>
      </c>
      <c r="F53" s="81">
        <f>SUM(F54:F65)</f>
        <v>1274401</v>
      </c>
      <c r="G53" s="81">
        <f>SUM(G54:G65)</f>
        <v>381966.04</v>
      </c>
      <c r="H53" s="81"/>
      <c r="I53" s="81">
        <f>SUM(I54:I65)</f>
        <v>2359753.86</v>
      </c>
      <c r="J53" s="81"/>
      <c r="K53" s="81"/>
      <c r="L53" s="82">
        <f>SUM(N53:S53)</f>
        <v>2139343.26</v>
      </c>
      <c r="M53" s="82">
        <f>SUM(N53:O53)</f>
        <v>855777.8300000001</v>
      </c>
      <c r="N53" s="82">
        <f aca="true" t="shared" si="20" ref="N53:S53">SUM(N54:N65)</f>
        <v>666237.5</v>
      </c>
      <c r="O53" s="82">
        <f t="shared" si="20"/>
        <v>189540.33000000005</v>
      </c>
      <c r="P53" s="82">
        <f t="shared" si="20"/>
        <v>0</v>
      </c>
      <c r="Q53" s="82">
        <f t="shared" si="20"/>
        <v>1283565.4299999997</v>
      </c>
      <c r="R53" s="82">
        <f t="shared" si="20"/>
        <v>0</v>
      </c>
      <c r="S53" s="82">
        <f t="shared" si="20"/>
        <v>0</v>
      </c>
      <c r="T53" s="73">
        <f t="shared" si="18"/>
        <v>0.5326889586416583</v>
      </c>
    </row>
    <row r="54" spans="1:20" s="40" customFormat="1" ht="27.75" customHeight="1">
      <c r="A54" s="69"/>
      <c r="B54" s="76">
        <v>85202</v>
      </c>
      <c r="C54" s="77" t="s">
        <v>73</v>
      </c>
      <c r="D54" s="71">
        <f t="shared" si="19"/>
        <v>230000</v>
      </c>
      <c r="E54" s="71">
        <f t="shared" si="3"/>
        <v>230000</v>
      </c>
      <c r="F54" s="71"/>
      <c r="G54" s="71">
        <v>230000</v>
      </c>
      <c r="H54" s="71"/>
      <c r="I54" s="71"/>
      <c r="J54" s="71"/>
      <c r="K54" s="71"/>
      <c r="L54" s="72">
        <f t="shared" si="4"/>
        <v>115442.57</v>
      </c>
      <c r="M54" s="72">
        <f t="shared" si="5"/>
        <v>115442.57</v>
      </c>
      <c r="N54" s="72"/>
      <c r="O54" s="72">
        <v>115442.57</v>
      </c>
      <c r="P54" s="72"/>
      <c r="Q54" s="72"/>
      <c r="R54" s="72"/>
      <c r="S54" s="72"/>
      <c r="T54" s="75">
        <f t="shared" si="18"/>
        <v>0.5019242173913043</v>
      </c>
    </row>
    <row r="55" spans="1:20" s="40" customFormat="1" ht="27.75" customHeight="1">
      <c r="A55" s="69"/>
      <c r="B55" s="76">
        <v>85204</v>
      </c>
      <c r="C55" s="77" t="s">
        <v>137</v>
      </c>
      <c r="D55" s="71">
        <f t="shared" si="19"/>
        <v>15600</v>
      </c>
      <c r="E55" s="71">
        <f t="shared" si="3"/>
        <v>15600</v>
      </c>
      <c r="F55" s="71"/>
      <c r="G55" s="71">
        <v>15600</v>
      </c>
      <c r="H55" s="71"/>
      <c r="I55" s="71"/>
      <c r="J55" s="71"/>
      <c r="K55" s="71"/>
      <c r="L55" s="72">
        <f t="shared" si="4"/>
        <v>6015.02</v>
      </c>
      <c r="M55" s="72">
        <f t="shared" si="5"/>
        <v>6015.02</v>
      </c>
      <c r="N55" s="72"/>
      <c r="O55" s="72">
        <v>6015.02</v>
      </c>
      <c r="P55" s="72"/>
      <c r="Q55" s="72"/>
      <c r="R55" s="72"/>
      <c r="S55" s="72"/>
      <c r="T55" s="75">
        <f t="shared" si="18"/>
        <v>0.3855782051282052</v>
      </c>
    </row>
    <row r="56" spans="1:20" s="40" customFormat="1" ht="33" customHeight="1">
      <c r="A56" s="69"/>
      <c r="B56" s="76">
        <v>85205</v>
      </c>
      <c r="C56" s="77" t="s">
        <v>138</v>
      </c>
      <c r="D56" s="71">
        <f t="shared" si="19"/>
        <v>9600</v>
      </c>
      <c r="E56" s="71">
        <f t="shared" si="3"/>
        <v>9600</v>
      </c>
      <c r="F56" s="71">
        <v>9600</v>
      </c>
      <c r="G56" s="71"/>
      <c r="H56" s="71"/>
      <c r="I56" s="71"/>
      <c r="J56" s="71"/>
      <c r="K56" s="71"/>
      <c r="L56" s="72">
        <f t="shared" si="4"/>
        <v>3054</v>
      </c>
      <c r="M56" s="72">
        <f t="shared" si="5"/>
        <v>3054</v>
      </c>
      <c r="N56" s="72">
        <v>3054</v>
      </c>
      <c r="O56" s="72"/>
      <c r="P56" s="72"/>
      <c r="Q56" s="72"/>
      <c r="R56" s="72"/>
      <c r="S56" s="72"/>
      <c r="T56" s="75">
        <f t="shared" si="18"/>
        <v>0.318125</v>
      </c>
    </row>
    <row r="57" spans="1:20" s="40" customFormat="1" ht="27.75" customHeight="1">
      <c r="A57" s="69"/>
      <c r="B57" s="76">
        <v>85206</v>
      </c>
      <c r="C57" s="77" t="s">
        <v>139</v>
      </c>
      <c r="D57" s="71">
        <f t="shared" si="19"/>
        <v>54800</v>
      </c>
      <c r="E57" s="71">
        <f t="shared" si="3"/>
        <v>54800</v>
      </c>
      <c r="F57" s="71">
        <v>52404</v>
      </c>
      <c r="G57" s="71">
        <v>2396</v>
      </c>
      <c r="H57" s="71"/>
      <c r="I57" s="71"/>
      <c r="J57" s="71"/>
      <c r="K57" s="71"/>
      <c r="L57" s="72">
        <f t="shared" si="4"/>
        <v>29743.94</v>
      </c>
      <c r="M57" s="72">
        <f t="shared" si="5"/>
        <v>29743.94</v>
      </c>
      <c r="N57" s="72">
        <v>27895.19</v>
      </c>
      <c r="O57" s="72">
        <v>1848.75</v>
      </c>
      <c r="P57" s="72"/>
      <c r="Q57" s="72"/>
      <c r="R57" s="72"/>
      <c r="S57" s="72"/>
      <c r="T57" s="75">
        <f t="shared" si="18"/>
        <v>0.5427726277372262</v>
      </c>
    </row>
    <row r="58" spans="1:20" s="40" customFormat="1" ht="93" customHeight="1">
      <c r="A58" s="69"/>
      <c r="B58" s="76">
        <v>85212</v>
      </c>
      <c r="C58" s="77" t="s">
        <v>151</v>
      </c>
      <c r="D58" s="71">
        <f t="shared" si="19"/>
        <v>2135000</v>
      </c>
      <c r="E58" s="71">
        <f t="shared" si="3"/>
        <v>125600</v>
      </c>
      <c r="F58" s="71">
        <v>124370</v>
      </c>
      <c r="G58" s="71">
        <v>1230</v>
      </c>
      <c r="H58" s="71"/>
      <c r="I58" s="71">
        <v>2009400</v>
      </c>
      <c r="J58" s="71"/>
      <c r="K58" s="71"/>
      <c r="L58" s="72">
        <f t="shared" si="4"/>
        <v>1222321.09</v>
      </c>
      <c r="M58" s="72">
        <f t="shared" si="5"/>
        <v>90556.58</v>
      </c>
      <c r="N58" s="72">
        <v>89602.13</v>
      </c>
      <c r="O58" s="72">
        <v>954.45</v>
      </c>
      <c r="P58" s="72"/>
      <c r="Q58" s="72">
        <v>1131764.51</v>
      </c>
      <c r="R58" s="72"/>
      <c r="S58" s="72"/>
      <c r="T58" s="75">
        <f t="shared" si="18"/>
        <v>0.5725157330210773</v>
      </c>
    </row>
    <row r="59" spans="1:20" s="40" customFormat="1" ht="108.75" customHeight="1">
      <c r="A59" s="69"/>
      <c r="B59" s="76">
        <v>85213</v>
      </c>
      <c r="C59" s="115" t="s">
        <v>152</v>
      </c>
      <c r="D59" s="71">
        <f t="shared" si="19"/>
        <v>15100</v>
      </c>
      <c r="E59" s="71">
        <f t="shared" si="3"/>
        <v>15100</v>
      </c>
      <c r="F59" s="71"/>
      <c r="G59" s="71">
        <v>15100</v>
      </c>
      <c r="H59" s="71"/>
      <c r="I59" s="71"/>
      <c r="J59" s="71"/>
      <c r="K59" s="71"/>
      <c r="L59" s="72">
        <f t="shared" si="4"/>
        <v>10506.76</v>
      </c>
      <c r="M59" s="72">
        <f t="shared" si="5"/>
        <v>10506.76</v>
      </c>
      <c r="N59" s="72"/>
      <c r="O59" s="72">
        <v>10506.76</v>
      </c>
      <c r="P59" s="72"/>
      <c r="Q59" s="72"/>
      <c r="R59" s="72"/>
      <c r="S59" s="72"/>
      <c r="T59" s="75">
        <f t="shared" si="18"/>
        <v>0.6958119205298013</v>
      </c>
    </row>
    <row r="60" spans="1:20" s="40" customFormat="1" ht="44.25" customHeight="1">
      <c r="A60" s="69"/>
      <c r="B60" s="76">
        <v>85214</v>
      </c>
      <c r="C60" s="77" t="s">
        <v>149</v>
      </c>
      <c r="D60" s="71">
        <f t="shared" si="19"/>
        <v>134100</v>
      </c>
      <c r="E60" s="71">
        <f t="shared" si="3"/>
        <v>0</v>
      </c>
      <c r="F60" s="71"/>
      <c r="G60" s="71"/>
      <c r="H60" s="71"/>
      <c r="I60" s="71">
        <v>134100</v>
      </c>
      <c r="J60" s="71"/>
      <c r="K60" s="71"/>
      <c r="L60" s="72">
        <f t="shared" si="4"/>
        <v>68313.87</v>
      </c>
      <c r="M60" s="72">
        <f t="shared" si="5"/>
        <v>0</v>
      </c>
      <c r="N60" s="72"/>
      <c r="O60" s="72"/>
      <c r="P60" s="72"/>
      <c r="Q60" s="72">
        <v>68313.87</v>
      </c>
      <c r="R60" s="72"/>
      <c r="S60" s="72"/>
      <c r="T60" s="75">
        <f t="shared" si="18"/>
        <v>0.5094248322147651</v>
      </c>
    </row>
    <row r="61" spans="1:20" s="67" customFormat="1" ht="22.5" customHeight="1">
      <c r="A61" s="69"/>
      <c r="B61" s="76">
        <v>85215</v>
      </c>
      <c r="C61" s="77" t="s">
        <v>74</v>
      </c>
      <c r="D61" s="71">
        <f t="shared" si="19"/>
        <v>15501.900000000001</v>
      </c>
      <c r="E61" s="71">
        <f t="shared" si="3"/>
        <v>10.04</v>
      </c>
      <c r="F61" s="71"/>
      <c r="G61" s="71">
        <v>10.04</v>
      </c>
      <c r="H61" s="71"/>
      <c r="I61" s="71">
        <v>15491.86</v>
      </c>
      <c r="J61" s="71"/>
      <c r="K61" s="71"/>
      <c r="L61" s="72">
        <f t="shared" si="4"/>
        <v>5443.95</v>
      </c>
      <c r="M61" s="72">
        <f t="shared" si="5"/>
        <v>0</v>
      </c>
      <c r="N61" s="72"/>
      <c r="O61" s="72"/>
      <c r="P61" s="72"/>
      <c r="Q61" s="72">
        <v>5443.95</v>
      </c>
      <c r="R61" s="72"/>
      <c r="S61" s="72"/>
      <c r="T61" s="75">
        <f t="shared" si="18"/>
        <v>0.3511795328314593</v>
      </c>
    </row>
    <row r="62" spans="1:20" s="40" customFormat="1" ht="23.25" customHeight="1">
      <c r="A62" s="69"/>
      <c r="B62" s="76">
        <v>85216</v>
      </c>
      <c r="C62" s="77" t="s">
        <v>75</v>
      </c>
      <c r="D62" s="71">
        <f t="shared" si="19"/>
        <v>28562</v>
      </c>
      <c r="E62" s="71">
        <f t="shared" si="3"/>
        <v>0</v>
      </c>
      <c r="F62" s="71"/>
      <c r="G62" s="71"/>
      <c r="H62" s="71"/>
      <c r="I62" s="71">
        <v>28562</v>
      </c>
      <c r="J62" s="71"/>
      <c r="K62" s="71"/>
      <c r="L62" s="72">
        <f t="shared" si="4"/>
        <v>26575.2</v>
      </c>
      <c r="M62" s="72">
        <f t="shared" si="5"/>
        <v>0</v>
      </c>
      <c r="N62" s="72"/>
      <c r="O62" s="72"/>
      <c r="P62" s="72"/>
      <c r="Q62" s="72">
        <v>26575.2</v>
      </c>
      <c r="R62" s="72"/>
      <c r="S62" s="72"/>
      <c r="T62" s="75">
        <f t="shared" si="18"/>
        <v>0.930439044884812</v>
      </c>
    </row>
    <row r="63" spans="1:20" s="40" customFormat="1" ht="25.5" customHeight="1">
      <c r="A63" s="69"/>
      <c r="B63" s="76">
        <v>85219</v>
      </c>
      <c r="C63" s="77" t="s">
        <v>76</v>
      </c>
      <c r="D63" s="71">
        <f t="shared" si="19"/>
        <v>1017180</v>
      </c>
      <c r="E63" s="71">
        <f t="shared" si="3"/>
        <v>1017180</v>
      </c>
      <c r="F63" s="71">
        <v>926050</v>
      </c>
      <c r="G63" s="71">
        <v>91130</v>
      </c>
      <c r="H63" s="71"/>
      <c r="I63" s="71"/>
      <c r="J63" s="71"/>
      <c r="K63" s="71"/>
      <c r="L63" s="72">
        <f t="shared" si="4"/>
        <v>528012.91</v>
      </c>
      <c r="M63" s="72">
        <f t="shared" si="5"/>
        <v>528012.91</v>
      </c>
      <c r="N63" s="72">
        <v>481339.36</v>
      </c>
      <c r="O63" s="72">
        <v>46673.55</v>
      </c>
      <c r="P63" s="72"/>
      <c r="Q63" s="72"/>
      <c r="R63" s="72"/>
      <c r="S63" s="72"/>
      <c r="T63" s="75">
        <f t="shared" si="18"/>
        <v>0.5190948603000453</v>
      </c>
    </row>
    <row r="64" spans="1:20" s="40" customFormat="1" ht="36" customHeight="1">
      <c r="A64" s="69"/>
      <c r="B64" s="76">
        <v>85228</v>
      </c>
      <c r="C64" s="77" t="s">
        <v>77</v>
      </c>
      <c r="D64" s="71">
        <f t="shared" si="19"/>
        <v>120700</v>
      </c>
      <c r="E64" s="71">
        <f t="shared" si="3"/>
        <v>120700</v>
      </c>
      <c r="F64" s="71">
        <v>120700</v>
      </c>
      <c r="G64" s="71"/>
      <c r="H64" s="71"/>
      <c r="I64" s="71"/>
      <c r="J64" s="71"/>
      <c r="K64" s="71"/>
      <c r="L64" s="72">
        <f t="shared" si="4"/>
        <v>45225.91</v>
      </c>
      <c r="M64" s="72">
        <f t="shared" si="5"/>
        <v>45225.91</v>
      </c>
      <c r="N64" s="72">
        <v>45225.91</v>
      </c>
      <c r="O64" s="72"/>
      <c r="P64" s="72"/>
      <c r="Q64" s="72"/>
      <c r="R64" s="72"/>
      <c r="S64" s="72"/>
      <c r="T64" s="75">
        <f t="shared" si="18"/>
        <v>0.37469685169842587</v>
      </c>
    </row>
    <row r="65" spans="1:20" s="40" customFormat="1" ht="27.75" customHeight="1">
      <c r="A65" s="69"/>
      <c r="B65" s="76">
        <v>85295</v>
      </c>
      <c r="C65" s="77" t="s">
        <v>78</v>
      </c>
      <c r="D65" s="71">
        <f t="shared" si="19"/>
        <v>239977</v>
      </c>
      <c r="E65" s="71">
        <f t="shared" si="3"/>
        <v>67777</v>
      </c>
      <c r="F65" s="71">
        <v>41277</v>
      </c>
      <c r="G65" s="71">
        <v>26500</v>
      </c>
      <c r="H65" s="71"/>
      <c r="I65" s="71">
        <v>172200</v>
      </c>
      <c r="J65" s="71"/>
      <c r="K65" s="71"/>
      <c r="L65" s="72">
        <f t="shared" si="4"/>
        <v>78688.04000000001</v>
      </c>
      <c r="M65" s="72">
        <f t="shared" si="5"/>
        <v>27220.14</v>
      </c>
      <c r="N65" s="72">
        <v>19120.91</v>
      </c>
      <c r="O65" s="72">
        <v>8099.23</v>
      </c>
      <c r="P65" s="72"/>
      <c r="Q65" s="72">
        <v>51467.9</v>
      </c>
      <c r="R65" s="72"/>
      <c r="S65" s="72"/>
      <c r="T65" s="75">
        <f t="shared" si="18"/>
        <v>0.3278982569162878</v>
      </c>
    </row>
    <row r="66" spans="1:20" s="40" customFormat="1" ht="27.75" customHeight="1">
      <c r="A66" s="69" t="s">
        <v>129</v>
      </c>
      <c r="B66" s="76"/>
      <c r="C66" s="77" t="s">
        <v>132</v>
      </c>
      <c r="D66" s="71">
        <f t="shared" si="19"/>
        <v>35000</v>
      </c>
      <c r="E66" s="71">
        <f t="shared" si="3"/>
        <v>35000</v>
      </c>
      <c r="F66" s="71"/>
      <c r="G66" s="71">
        <v>35000</v>
      </c>
      <c r="H66" s="71"/>
      <c r="I66" s="71"/>
      <c r="J66" s="71"/>
      <c r="K66" s="71"/>
      <c r="L66" s="72">
        <f t="shared" si="4"/>
        <v>17509.24</v>
      </c>
      <c r="M66" s="72"/>
      <c r="N66" s="72"/>
      <c r="O66" s="72">
        <v>17509.24</v>
      </c>
      <c r="P66" s="72"/>
      <c r="Q66" s="72"/>
      <c r="R66" s="72"/>
      <c r="S66" s="72"/>
      <c r="T66" s="75">
        <f t="shared" si="18"/>
        <v>0.500264</v>
      </c>
    </row>
    <row r="67" spans="1:20" s="40" customFormat="1" ht="27.75" customHeight="1">
      <c r="A67" s="69"/>
      <c r="B67" s="76">
        <v>85395</v>
      </c>
      <c r="C67" s="77" t="s">
        <v>78</v>
      </c>
      <c r="D67" s="71">
        <f t="shared" si="19"/>
        <v>35000</v>
      </c>
      <c r="E67" s="71">
        <f t="shared" si="3"/>
        <v>35000</v>
      </c>
      <c r="F67" s="71"/>
      <c r="G67" s="71">
        <v>35000</v>
      </c>
      <c r="H67" s="71"/>
      <c r="I67" s="71"/>
      <c r="J67" s="71"/>
      <c r="K67" s="71"/>
      <c r="L67" s="72">
        <f t="shared" si="4"/>
        <v>17509.24</v>
      </c>
      <c r="M67" s="72"/>
      <c r="N67" s="72"/>
      <c r="O67" s="72">
        <v>17509.24</v>
      </c>
      <c r="P67" s="72"/>
      <c r="Q67" s="72"/>
      <c r="R67" s="72"/>
      <c r="S67" s="72"/>
      <c r="T67" s="75">
        <f t="shared" si="18"/>
        <v>0.500264</v>
      </c>
    </row>
    <row r="68" spans="1:20" s="42" customFormat="1" ht="30" customHeight="1">
      <c r="A68" s="78" t="s">
        <v>79</v>
      </c>
      <c r="B68" s="79"/>
      <c r="C68" s="80" t="s">
        <v>80</v>
      </c>
      <c r="D68" s="81">
        <f aca="true" t="shared" si="21" ref="D68:D81">SUM(E68,H68,I68,K68)</f>
        <v>570891</v>
      </c>
      <c r="E68" s="81">
        <f t="shared" si="3"/>
        <v>393431</v>
      </c>
      <c r="F68" s="81">
        <f>SUM(F69:F70)</f>
        <v>343811</v>
      </c>
      <c r="G68" s="81">
        <f>SUM(G69:G70)</f>
        <v>49620</v>
      </c>
      <c r="H68" s="81"/>
      <c r="I68" s="81">
        <f>SUM(I69:I70)</f>
        <v>177460</v>
      </c>
      <c r="J68" s="81"/>
      <c r="K68" s="81"/>
      <c r="L68" s="82">
        <f t="shared" si="4"/>
        <v>268859.05999999994</v>
      </c>
      <c r="M68" s="82">
        <f t="shared" si="5"/>
        <v>170242.59999999998</v>
      </c>
      <c r="N68" s="82">
        <f aca="true" t="shared" si="22" ref="N68:S68">SUM(N69:N70)</f>
        <v>156257.21</v>
      </c>
      <c r="O68" s="82">
        <f t="shared" si="22"/>
        <v>13985.39</v>
      </c>
      <c r="P68" s="82">
        <f t="shared" si="22"/>
        <v>0</v>
      </c>
      <c r="Q68" s="82">
        <f t="shared" si="22"/>
        <v>98616.45999999999</v>
      </c>
      <c r="R68" s="82">
        <f t="shared" si="22"/>
        <v>0</v>
      </c>
      <c r="S68" s="82">
        <f t="shared" si="22"/>
        <v>0</v>
      </c>
      <c r="T68" s="73">
        <f aca="true" t="shared" si="23" ref="T68:T85">L68/D68</f>
        <v>0.4709463978237526</v>
      </c>
    </row>
    <row r="69" spans="1:20" s="40" customFormat="1" ht="27" customHeight="1">
      <c r="A69" s="69"/>
      <c r="B69" s="76">
        <v>85401</v>
      </c>
      <c r="C69" s="77" t="s">
        <v>81</v>
      </c>
      <c r="D69" s="81">
        <f>SUM(E69,H69,I69,K69)</f>
        <v>416233</v>
      </c>
      <c r="E69" s="71">
        <f>SUM(F69:G69)</f>
        <v>393431</v>
      </c>
      <c r="F69" s="71">
        <v>343811</v>
      </c>
      <c r="G69" s="71">
        <v>49620</v>
      </c>
      <c r="H69" s="71"/>
      <c r="I69" s="71">
        <v>22802</v>
      </c>
      <c r="J69" s="71"/>
      <c r="K69" s="71"/>
      <c r="L69" s="72">
        <f t="shared" si="4"/>
        <v>179209.05999999997</v>
      </c>
      <c r="M69" s="72">
        <f t="shared" si="5"/>
        <v>170242.59999999998</v>
      </c>
      <c r="N69" s="82">
        <v>156257.21</v>
      </c>
      <c r="O69" s="82">
        <v>13985.39</v>
      </c>
      <c r="P69" s="82"/>
      <c r="Q69" s="82">
        <v>8966.46</v>
      </c>
      <c r="R69" s="72"/>
      <c r="S69" s="72"/>
      <c r="T69" s="75">
        <f t="shared" si="23"/>
        <v>0.4305498602945945</v>
      </c>
    </row>
    <row r="70" spans="1:20" s="40" customFormat="1" ht="33" customHeight="1">
      <c r="A70" s="69"/>
      <c r="B70" s="76">
        <v>85415</v>
      </c>
      <c r="C70" s="77" t="s">
        <v>82</v>
      </c>
      <c r="D70" s="71">
        <f t="shared" si="21"/>
        <v>154658</v>
      </c>
      <c r="E70" s="71">
        <f t="shared" si="3"/>
        <v>0</v>
      </c>
      <c r="F70" s="71"/>
      <c r="G70" s="71"/>
      <c r="H70" s="71"/>
      <c r="I70" s="71">
        <v>154658</v>
      </c>
      <c r="J70" s="71"/>
      <c r="K70" s="71"/>
      <c r="L70" s="72">
        <f t="shared" si="4"/>
        <v>89650</v>
      </c>
      <c r="M70" s="72">
        <f t="shared" si="5"/>
        <v>0</v>
      </c>
      <c r="N70" s="72"/>
      <c r="O70" s="72"/>
      <c r="P70" s="72"/>
      <c r="Q70" s="72">
        <v>89650</v>
      </c>
      <c r="R70" s="72"/>
      <c r="S70" s="72"/>
      <c r="T70" s="75">
        <f t="shared" si="23"/>
        <v>0.5796661019798524</v>
      </c>
    </row>
    <row r="71" spans="1:20" s="42" customFormat="1" ht="33" customHeight="1">
      <c r="A71" s="78" t="s">
        <v>83</v>
      </c>
      <c r="B71" s="79"/>
      <c r="C71" s="80" t="s">
        <v>84</v>
      </c>
      <c r="D71" s="81">
        <f t="shared" si="21"/>
        <v>2198919</v>
      </c>
      <c r="E71" s="81">
        <f t="shared" si="3"/>
        <v>2198919</v>
      </c>
      <c r="F71" s="81">
        <f>SUM(F72:F78)</f>
        <v>116192</v>
      </c>
      <c r="G71" s="81">
        <f>SUM(G72:G78)</f>
        <v>2082727</v>
      </c>
      <c r="H71" s="81"/>
      <c r="I71" s="81"/>
      <c r="J71" s="81"/>
      <c r="K71" s="81"/>
      <c r="L71" s="82">
        <f t="shared" si="4"/>
        <v>741343.26</v>
      </c>
      <c r="M71" s="82">
        <f t="shared" si="5"/>
        <v>741343.26</v>
      </c>
      <c r="N71" s="82">
        <f aca="true" t="shared" si="24" ref="N71:S71">SUM(N72:N78)</f>
        <v>40073.14</v>
      </c>
      <c r="O71" s="82">
        <f t="shared" si="24"/>
        <v>701270.12</v>
      </c>
      <c r="P71" s="82">
        <f t="shared" si="24"/>
        <v>0</v>
      </c>
      <c r="Q71" s="82">
        <f t="shared" si="24"/>
        <v>0</v>
      </c>
      <c r="R71" s="82">
        <f t="shared" si="24"/>
        <v>0</v>
      </c>
      <c r="S71" s="82">
        <f t="shared" si="24"/>
        <v>0</v>
      </c>
      <c r="T71" s="73">
        <f t="shared" si="23"/>
        <v>0.3371398673620993</v>
      </c>
    </row>
    <row r="72" spans="1:20" s="40" customFormat="1" ht="27.75" customHeight="1">
      <c r="A72" s="69"/>
      <c r="B72" s="76">
        <v>90002</v>
      </c>
      <c r="C72" s="77" t="s">
        <v>120</v>
      </c>
      <c r="D72" s="71">
        <f>SUM(E72,H72,I72,K72)</f>
        <v>1265433</v>
      </c>
      <c r="E72" s="71">
        <f>SUM(F72:G72)</f>
        <v>1265433</v>
      </c>
      <c r="F72" s="71">
        <v>91192</v>
      </c>
      <c r="G72" s="71">
        <v>1174241</v>
      </c>
      <c r="H72" s="71"/>
      <c r="I72" s="71"/>
      <c r="J72" s="71"/>
      <c r="K72" s="71"/>
      <c r="L72" s="72">
        <f>SUM(N72:S72)</f>
        <v>319788.28</v>
      </c>
      <c r="M72" s="72">
        <f>SUM(N72:O72)</f>
        <v>319788.28</v>
      </c>
      <c r="N72" s="72">
        <v>31289.14</v>
      </c>
      <c r="O72" s="72">
        <v>288499.14</v>
      </c>
      <c r="P72" s="72"/>
      <c r="Q72" s="72"/>
      <c r="R72" s="72"/>
      <c r="S72" s="72"/>
      <c r="T72" s="73">
        <f t="shared" si="23"/>
        <v>0.2527105583622365</v>
      </c>
    </row>
    <row r="73" spans="1:20" s="40" customFormat="1" ht="23.25" customHeight="1">
      <c r="A73" s="69"/>
      <c r="B73" s="76">
        <v>90003</v>
      </c>
      <c r="C73" s="77" t="s">
        <v>103</v>
      </c>
      <c r="D73" s="71">
        <f t="shared" si="21"/>
        <v>30000</v>
      </c>
      <c r="E73" s="71">
        <f t="shared" si="3"/>
        <v>30000</v>
      </c>
      <c r="F73" s="71"/>
      <c r="G73" s="71">
        <v>30000</v>
      </c>
      <c r="H73" s="71"/>
      <c r="I73" s="71"/>
      <c r="J73" s="71"/>
      <c r="K73" s="71"/>
      <c r="L73" s="72">
        <f t="shared" si="4"/>
        <v>11296.65</v>
      </c>
      <c r="M73" s="72">
        <f t="shared" si="5"/>
        <v>11296.65</v>
      </c>
      <c r="N73" s="72"/>
      <c r="O73" s="72">
        <v>11296.65</v>
      </c>
      <c r="P73" s="72"/>
      <c r="Q73" s="72"/>
      <c r="R73" s="72"/>
      <c r="S73" s="72"/>
      <c r="T73" s="75">
        <f t="shared" si="23"/>
        <v>0.376555</v>
      </c>
    </row>
    <row r="74" spans="1:20" s="40" customFormat="1" ht="32.25" customHeight="1">
      <c r="A74" s="69"/>
      <c r="B74" s="76">
        <v>90004</v>
      </c>
      <c r="C74" s="77" t="s">
        <v>115</v>
      </c>
      <c r="D74" s="71">
        <f t="shared" si="21"/>
        <v>50000</v>
      </c>
      <c r="E74" s="71">
        <f t="shared" si="3"/>
        <v>50000</v>
      </c>
      <c r="F74" s="71"/>
      <c r="G74" s="71">
        <v>50000</v>
      </c>
      <c r="H74" s="71"/>
      <c r="I74" s="71"/>
      <c r="J74" s="71"/>
      <c r="K74" s="71"/>
      <c r="L74" s="72">
        <f t="shared" si="4"/>
        <v>0</v>
      </c>
      <c r="M74" s="72">
        <f t="shared" si="5"/>
        <v>0</v>
      </c>
      <c r="N74" s="72"/>
      <c r="O74" s="72">
        <v>0</v>
      </c>
      <c r="P74" s="72"/>
      <c r="Q74" s="72"/>
      <c r="R74" s="72"/>
      <c r="S74" s="72"/>
      <c r="T74" s="75">
        <f t="shared" si="23"/>
        <v>0</v>
      </c>
    </row>
    <row r="75" spans="1:20" s="40" customFormat="1" ht="32.25" customHeight="1">
      <c r="A75" s="69"/>
      <c r="B75" s="76">
        <v>90013</v>
      </c>
      <c r="C75" s="77" t="s">
        <v>128</v>
      </c>
      <c r="D75" s="71">
        <f t="shared" si="21"/>
        <v>55000</v>
      </c>
      <c r="E75" s="71">
        <f t="shared" si="3"/>
        <v>55000</v>
      </c>
      <c r="F75" s="71">
        <v>20000</v>
      </c>
      <c r="G75" s="71">
        <v>35000</v>
      </c>
      <c r="H75" s="71"/>
      <c r="I75" s="71"/>
      <c r="J75" s="71"/>
      <c r="K75" s="71"/>
      <c r="L75" s="72">
        <f t="shared" si="4"/>
        <v>22166.45</v>
      </c>
      <c r="M75" s="72">
        <f t="shared" si="5"/>
        <v>22166.45</v>
      </c>
      <c r="N75" s="72">
        <v>8784</v>
      </c>
      <c r="O75" s="72">
        <v>13382.45</v>
      </c>
      <c r="P75" s="72"/>
      <c r="Q75" s="72"/>
      <c r="R75" s="72"/>
      <c r="S75" s="72"/>
      <c r="T75" s="75">
        <f t="shared" si="23"/>
        <v>0.4030263636363636</v>
      </c>
    </row>
    <row r="76" spans="1:20" s="40" customFormat="1" ht="27" customHeight="1">
      <c r="A76" s="69"/>
      <c r="B76" s="76">
        <v>90015</v>
      </c>
      <c r="C76" s="77" t="s">
        <v>85</v>
      </c>
      <c r="D76" s="71">
        <f t="shared" si="21"/>
        <v>756486</v>
      </c>
      <c r="E76" s="71">
        <f t="shared" si="3"/>
        <v>756486</v>
      </c>
      <c r="F76" s="71"/>
      <c r="G76" s="71">
        <v>756486</v>
      </c>
      <c r="H76" s="71"/>
      <c r="I76" s="71"/>
      <c r="J76" s="71"/>
      <c r="K76" s="71"/>
      <c r="L76" s="72">
        <f t="shared" si="4"/>
        <v>382163.98</v>
      </c>
      <c r="M76" s="72">
        <f t="shared" si="5"/>
        <v>382163.98</v>
      </c>
      <c r="N76" s="72"/>
      <c r="O76" s="72">
        <v>382163.98</v>
      </c>
      <c r="P76" s="72"/>
      <c r="Q76" s="72"/>
      <c r="R76" s="72"/>
      <c r="S76" s="72"/>
      <c r="T76" s="75">
        <f t="shared" si="23"/>
        <v>0.5051831494568306</v>
      </c>
    </row>
    <row r="77" spans="1:20" s="40" customFormat="1" ht="51.75" customHeight="1">
      <c r="A77" s="69"/>
      <c r="B77" s="76">
        <v>90019</v>
      </c>
      <c r="C77" s="77" t="s">
        <v>133</v>
      </c>
      <c r="D77" s="71">
        <f t="shared" si="21"/>
        <v>32000</v>
      </c>
      <c r="E77" s="71">
        <f t="shared" si="3"/>
        <v>32000</v>
      </c>
      <c r="F77" s="71">
        <v>5000</v>
      </c>
      <c r="G77" s="71">
        <v>27000</v>
      </c>
      <c r="H77" s="71"/>
      <c r="I77" s="71"/>
      <c r="J77" s="71"/>
      <c r="K77" s="71"/>
      <c r="L77" s="72">
        <f t="shared" si="4"/>
        <v>121.5</v>
      </c>
      <c r="M77" s="72">
        <f t="shared" si="5"/>
        <v>121.5</v>
      </c>
      <c r="N77" s="72"/>
      <c r="O77" s="72">
        <v>121.5</v>
      </c>
      <c r="P77" s="72"/>
      <c r="Q77" s="72"/>
      <c r="R77" s="72"/>
      <c r="S77" s="72"/>
      <c r="T77" s="75">
        <f t="shared" si="23"/>
        <v>0.003796875</v>
      </c>
    </row>
    <row r="78" spans="1:20" s="40" customFormat="1" ht="28.5" customHeight="1">
      <c r="A78" s="69"/>
      <c r="B78" s="76">
        <v>90095</v>
      </c>
      <c r="C78" s="77" t="s">
        <v>78</v>
      </c>
      <c r="D78" s="71">
        <f t="shared" si="21"/>
        <v>10000</v>
      </c>
      <c r="E78" s="71">
        <f t="shared" si="3"/>
        <v>10000</v>
      </c>
      <c r="F78" s="71"/>
      <c r="G78" s="71">
        <v>10000</v>
      </c>
      <c r="H78" s="71"/>
      <c r="I78" s="71"/>
      <c r="J78" s="71"/>
      <c r="K78" s="71"/>
      <c r="L78" s="72">
        <f t="shared" si="4"/>
        <v>5806.4</v>
      </c>
      <c r="M78" s="72">
        <f t="shared" si="5"/>
        <v>5806.4</v>
      </c>
      <c r="N78" s="72"/>
      <c r="O78" s="72">
        <v>5806.4</v>
      </c>
      <c r="P78" s="72"/>
      <c r="Q78" s="72"/>
      <c r="R78" s="72"/>
      <c r="S78" s="72"/>
      <c r="T78" s="75">
        <f t="shared" si="23"/>
        <v>0.5806399999999999</v>
      </c>
    </row>
    <row r="79" spans="1:20" s="42" customFormat="1" ht="34.5" customHeight="1">
      <c r="A79" s="78" t="s">
        <v>86</v>
      </c>
      <c r="B79" s="79"/>
      <c r="C79" s="80" t="s">
        <v>87</v>
      </c>
      <c r="D79" s="81">
        <f t="shared" si="21"/>
        <v>325000</v>
      </c>
      <c r="E79" s="81">
        <f t="shared" si="3"/>
        <v>0</v>
      </c>
      <c r="F79" s="81"/>
      <c r="G79" s="81"/>
      <c r="H79" s="81">
        <f>SUM(H80:H81)</f>
        <v>325000</v>
      </c>
      <c r="I79" s="81"/>
      <c r="J79" s="81"/>
      <c r="K79" s="81"/>
      <c r="L79" s="82">
        <f t="shared" si="4"/>
        <v>165000.02</v>
      </c>
      <c r="M79" s="82">
        <f t="shared" si="5"/>
        <v>0</v>
      </c>
      <c r="N79" s="82">
        <f aca="true" t="shared" si="25" ref="N79:S79">SUM(N80:N81)</f>
        <v>0</v>
      </c>
      <c r="O79" s="82">
        <f t="shared" si="25"/>
        <v>0</v>
      </c>
      <c r="P79" s="82">
        <f t="shared" si="25"/>
        <v>165000.02</v>
      </c>
      <c r="Q79" s="82">
        <f t="shared" si="25"/>
        <v>0</v>
      </c>
      <c r="R79" s="82">
        <f t="shared" si="25"/>
        <v>0</v>
      </c>
      <c r="S79" s="82">
        <f t="shared" si="25"/>
        <v>0</v>
      </c>
      <c r="T79" s="73">
        <f t="shared" si="23"/>
        <v>0.5076923692307692</v>
      </c>
    </row>
    <row r="80" spans="1:20" s="40" customFormat="1" ht="26.25" customHeight="1">
      <c r="A80" s="69"/>
      <c r="B80" s="69" t="s">
        <v>88</v>
      </c>
      <c r="C80" s="70" t="s">
        <v>89</v>
      </c>
      <c r="D80" s="71">
        <f t="shared" si="21"/>
        <v>320000</v>
      </c>
      <c r="E80" s="71">
        <f>SUM(F80:G80)</f>
        <v>0</v>
      </c>
      <c r="F80" s="71"/>
      <c r="G80" s="71"/>
      <c r="H80" s="71">
        <v>320000</v>
      </c>
      <c r="I80" s="71"/>
      <c r="J80" s="71"/>
      <c r="K80" s="71"/>
      <c r="L80" s="72">
        <f>SUM(N80:S80)</f>
        <v>160000.02</v>
      </c>
      <c r="M80" s="72">
        <f>SUM(N80:O80)</f>
        <v>0</v>
      </c>
      <c r="N80" s="72"/>
      <c r="O80" s="72"/>
      <c r="P80" s="72">
        <v>160000.02</v>
      </c>
      <c r="Q80" s="72"/>
      <c r="R80" s="72"/>
      <c r="S80" s="72"/>
      <c r="T80" s="75">
        <f t="shared" si="23"/>
        <v>0.5000000625</v>
      </c>
    </row>
    <row r="81" spans="1:20" s="40" customFormat="1" ht="26.25" customHeight="1">
      <c r="A81" s="69"/>
      <c r="B81" s="69" t="s">
        <v>110</v>
      </c>
      <c r="C81" s="70" t="s">
        <v>78</v>
      </c>
      <c r="D81" s="71">
        <f t="shared" si="21"/>
        <v>5000</v>
      </c>
      <c r="E81" s="71">
        <f>SUM(F81:G81)</f>
        <v>0</v>
      </c>
      <c r="F81" s="71"/>
      <c r="G81" s="71"/>
      <c r="H81" s="71">
        <v>5000</v>
      </c>
      <c r="I81" s="71"/>
      <c r="J81" s="71"/>
      <c r="K81" s="71"/>
      <c r="L81" s="72">
        <f>SUM(N81:S81)</f>
        <v>5000</v>
      </c>
      <c r="M81" s="72">
        <f>SUM(N81:O81)</f>
        <v>0</v>
      </c>
      <c r="N81" s="72"/>
      <c r="O81" s="72"/>
      <c r="P81" s="72">
        <v>5000</v>
      </c>
      <c r="Q81" s="72"/>
      <c r="R81" s="72"/>
      <c r="S81" s="72"/>
      <c r="T81" s="75">
        <f t="shared" si="23"/>
        <v>1</v>
      </c>
    </row>
    <row r="82" spans="1:20" s="42" customFormat="1" ht="24.75" customHeight="1">
      <c r="A82" s="78" t="s">
        <v>90</v>
      </c>
      <c r="B82" s="78"/>
      <c r="C82" s="98" t="s">
        <v>123</v>
      </c>
      <c r="D82" s="81">
        <f>SUM(E82,H82,I82,J82)</f>
        <v>260500</v>
      </c>
      <c r="E82" s="81">
        <f>SUM(F82:G82)</f>
        <v>100500</v>
      </c>
      <c r="F82" s="81">
        <v>13000</v>
      </c>
      <c r="G82" s="81">
        <f>SUM(G83:G84)</f>
        <v>87500</v>
      </c>
      <c r="H82" s="81">
        <v>130000</v>
      </c>
      <c r="I82" s="81">
        <v>30000</v>
      </c>
      <c r="J82" s="81"/>
      <c r="K82" s="99"/>
      <c r="L82" s="82">
        <f>SUM(N82:S82)</f>
        <v>92144.82</v>
      </c>
      <c r="M82" s="82">
        <f>SUM(N82:O82)</f>
        <v>27144.82</v>
      </c>
      <c r="N82" s="82">
        <f aca="true" t="shared" si="26" ref="N82:S82">SUM(N83)</f>
        <v>4078</v>
      </c>
      <c r="O82" s="82">
        <f t="shared" si="26"/>
        <v>23066.82</v>
      </c>
      <c r="P82" s="82">
        <f t="shared" si="26"/>
        <v>65000</v>
      </c>
      <c r="Q82" s="82">
        <f t="shared" si="26"/>
        <v>0</v>
      </c>
      <c r="R82" s="82">
        <f t="shared" si="26"/>
        <v>0</v>
      </c>
      <c r="S82" s="82">
        <f t="shared" si="26"/>
        <v>0</v>
      </c>
      <c r="T82" s="73">
        <f t="shared" si="23"/>
        <v>0.35372291746641077</v>
      </c>
    </row>
    <row r="83" spans="1:20" s="40" customFormat="1" ht="30" customHeight="1">
      <c r="A83" s="69"/>
      <c r="B83" s="69" t="s">
        <v>91</v>
      </c>
      <c r="C83" s="70" t="s">
        <v>118</v>
      </c>
      <c r="D83" s="71">
        <f>SUM(E83,H83,I83,J83)</f>
        <v>245971</v>
      </c>
      <c r="E83" s="71">
        <f>SUM(F83:G83)</f>
        <v>85971</v>
      </c>
      <c r="F83" s="71">
        <v>13000</v>
      </c>
      <c r="G83" s="71">
        <v>72971</v>
      </c>
      <c r="H83" s="71">
        <v>130000</v>
      </c>
      <c r="I83" s="71">
        <v>30000</v>
      </c>
      <c r="J83" s="71"/>
      <c r="K83" s="83"/>
      <c r="L83" s="72">
        <f>SUM(N83:S83)</f>
        <v>92144.82</v>
      </c>
      <c r="M83" s="72">
        <f>SUM(N83:O83)</f>
        <v>27144.82</v>
      </c>
      <c r="N83" s="72">
        <v>4078</v>
      </c>
      <c r="O83" s="72">
        <v>23066.82</v>
      </c>
      <c r="P83" s="72">
        <v>65000</v>
      </c>
      <c r="Q83" s="72"/>
      <c r="R83" s="72"/>
      <c r="S83" s="72"/>
      <c r="T83" s="75">
        <f t="shared" si="23"/>
        <v>0.37461660114403733</v>
      </c>
    </row>
    <row r="84" spans="1:20" s="40" customFormat="1" ht="30" customHeight="1">
      <c r="A84" s="69"/>
      <c r="B84" s="69" t="s">
        <v>134</v>
      </c>
      <c r="C84" s="70" t="s">
        <v>78</v>
      </c>
      <c r="D84" s="71">
        <v>14529</v>
      </c>
      <c r="E84" s="71">
        <v>14529</v>
      </c>
      <c r="F84" s="71"/>
      <c r="G84" s="71">
        <v>14529</v>
      </c>
      <c r="H84" s="71"/>
      <c r="I84" s="71"/>
      <c r="J84" s="71"/>
      <c r="K84" s="83"/>
      <c r="L84" s="72">
        <v>0</v>
      </c>
      <c r="M84" s="72">
        <v>0</v>
      </c>
      <c r="N84" s="72"/>
      <c r="O84" s="72">
        <v>0</v>
      </c>
      <c r="P84" s="72"/>
      <c r="Q84" s="72"/>
      <c r="R84" s="72"/>
      <c r="S84" s="72"/>
      <c r="T84" s="75">
        <f t="shared" si="23"/>
        <v>0</v>
      </c>
    </row>
    <row r="85" spans="1:20" s="45" customFormat="1" ht="34.5" customHeight="1">
      <c r="A85" s="126" t="s">
        <v>7</v>
      </c>
      <c r="B85" s="126"/>
      <c r="C85" s="126"/>
      <c r="D85" s="116">
        <f>SUM(E85,H85,I85,J85,K85)</f>
        <v>30060943.880000003</v>
      </c>
      <c r="E85" s="116">
        <f>SUM(F85:G85)</f>
        <v>25334603.700000003</v>
      </c>
      <c r="F85" s="116">
        <f>SUM(F9,F13,F16,F18,F20,F26,,F29,F32,F34,F37,F49,F53,F68,F71,F79,F82)</f>
        <v>15630791.31</v>
      </c>
      <c r="G85" s="116">
        <f>SUM(G9,G13,G16,G18,G20,G26,,G29,G32,G34,G37,G49,G53,G66,G68,G71,G79,G82)</f>
        <v>9703812.39</v>
      </c>
      <c r="H85" s="116">
        <f>SUM(H9,H13,H16,H18,H20,H26,,H29,H32,H34,H37,H49,H53,H68,H71,H79,H82)</f>
        <v>982000</v>
      </c>
      <c r="I85" s="116">
        <f>SUM(I9,I13,I16,I18,I20,I26,,I29,I32,I34,I37,I49,I53,I68,I71,I79,I82)</f>
        <v>3362355.86</v>
      </c>
      <c r="J85" s="116">
        <f>SUM(J9,J13,J16,J18,J20,J26,,J29,J32,J34,J37,J49,J53,J68,J71,J79,J82)</f>
        <v>130484.32</v>
      </c>
      <c r="K85" s="116">
        <v>251500</v>
      </c>
      <c r="L85" s="116">
        <f>SUM(N85:S85)</f>
        <v>14455747.56</v>
      </c>
      <c r="M85" s="117">
        <f>SUM(N85:O85)</f>
        <v>12023941.510000002</v>
      </c>
      <c r="N85" s="116">
        <f>SUM(N9,N13,N16,N18,N20,N26,N29,N32,N34,N37,N49,N53,N68,N71,N79,N82)</f>
        <v>7599006.260000001</v>
      </c>
      <c r="O85" s="116">
        <f>SUM(O9,O13,O16,O18,O20,O26,O29,O3,O34,O37,O49,O53,O66,O68,O71,O79,O82)</f>
        <v>4424935.25</v>
      </c>
      <c r="P85" s="116">
        <f>SUM(P9,P13,P16,P18,P20,P26,P29,P32,P34,P37,P49,P53,P68,P71,P79,P82)</f>
        <v>488018.52</v>
      </c>
      <c r="Q85" s="116">
        <f>SUM(Q9,Q13,Q16,Q18,Q20,Q26,Q29,Q32,Q34,Q37,Q49,Q53,Q68,Q71,Q79,Q82)</f>
        <v>1745117.3499999996</v>
      </c>
      <c r="R85" s="116">
        <f>SUM(R9,R13,R16,R18,R20,R26,R29,R32,R34,R37,R49,R53,R68,R71,R79,R82)</f>
        <v>120083.32</v>
      </c>
      <c r="S85" s="116">
        <f>SUM(S9,S13,S16,S18,S20,S26,S29,S32,S34,S37,S49,S53,S68,S71,S79,S82)</f>
        <v>78586.86</v>
      </c>
      <c r="T85" s="118">
        <f t="shared" si="23"/>
        <v>0.48088135947113847</v>
      </c>
    </row>
    <row r="87" ht="8.25">
      <c r="A87" s="46"/>
    </row>
  </sheetData>
  <sheetProtection/>
  <mergeCells count="21">
    <mergeCell ref="C5:C7"/>
    <mergeCell ref="S6:S7"/>
    <mergeCell ref="K6:K7"/>
    <mergeCell ref="L6:L7"/>
    <mergeCell ref="A85:C85"/>
    <mergeCell ref="H6:H7"/>
    <mergeCell ref="F6:G6"/>
    <mergeCell ref="E6:E7"/>
    <mergeCell ref="D6:D7"/>
    <mergeCell ref="A5:A7"/>
    <mergeCell ref="B5:B7"/>
    <mergeCell ref="R6:R7"/>
    <mergeCell ref="D5:K5"/>
    <mergeCell ref="J6:J7"/>
    <mergeCell ref="I6:I7"/>
    <mergeCell ref="T5:T7"/>
    <mergeCell ref="L5:S5"/>
    <mergeCell ref="M6:M7"/>
    <mergeCell ref="N6:O6"/>
    <mergeCell ref="P6:P7"/>
    <mergeCell ref="Q6:Q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L29"/>
  <sheetViews>
    <sheetView zoomScale="130" zoomScaleNormal="130" zoomScalePageLayoutView="0" workbookViewId="0" topLeftCell="A1">
      <selection activeCell="G12" sqref="G12"/>
    </sheetView>
  </sheetViews>
  <sheetFormatPr defaultColWidth="9.140625" defaultRowHeight="12.75"/>
  <cols>
    <col min="1" max="1" width="3.57421875" style="0" customWidth="1"/>
    <col min="2" max="2" width="5.7109375" style="0" customWidth="1"/>
    <col min="3" max="3" width="13.57421875" style="0" customWidth="1"/>
    <col min="4" max="4" width="10.7109375" style="0" customWidth="1"/>
    <col min="5" max="7" width="10.00390625" style="0" customWidth="1"/>
    <col min="8" max="8" width="10.7109375" style="0" customWidth="1"/>
    <col min="9" max="11" width="10.00390625" style="0" customWidth="1"/>
  </cols>
  <sheetData>
    <row r="2" spans="1:12" ht="12.75">
      <c r="A2" s="47"/>
      <c r="B2" s="47"/>
      <c r="C2" s="47"/>
      <c r="D2" s="47"/>
      <c r="E2" s="47"/>
      <c r="F2" s="47"/>
      <c r="G2" s="47"/>
      <c r="H2" s="48"/>
      <c r="I2" s="49" t="s">
        <v>111</v>
      </c>
      <c r="J2" s="49"/>
      <c r="K2" s="49"/>
      <c r="L2" s="30"/>
    </row>
    <row r="3" spans="1:12" ht="12.75">
      <c r="A3" s="47"/>
      <c r="B3" s="47"/>
      <c r="C3" s="47"/>
      <c r="D3" s="47"/>
      <c r="E3" s="47"/>
      <c r="F3" s="47"/>
      <c r="G3" s="47"/>
      <c r="H3" s="48" t="s">
        <v>112</v>
      </c>
      <c r="I3" s="49"/>
      <c r="J3" s="49"/>
      <c r="K3" s="49"/>
      <c r="L3" s="30"/>
    </row>
    <row r="4" spans="1:12" ht="12.75">
      <c r="A4" s="47"/>
      <c r="B4" s="47"/>
      <c r="C4" s="47"/>
      <c r="D4" s="50" t="s">
        <v>15</v>
      </c>
      <c r="E4" s="51"/>
      <c r="F4" s="51"/>
      <c r="G4" s="51"/>
      <c r="H4" s="51"/>
      <c r="I4" s="51"/>
      <c r="J4" s="51"/>
      <c r="K4" s="51"/>
      <c r="L4" s="51"/>
    </row>
    <row r="5" spans="1:12" ht="12.75">
      <c r="A5" s="132" t="s">
        <v>0</v>
      </c>
      <c r="B5" s="132" t="s">
        <v>3</v>
      </c>
      <c r="C5" s="132" t="s">
        <v>5</v>
      </c>
      <c r="D5" s="138" t="s">
        <v>130</v>
      </c>
      <c r="E5" s="139"/>
      <c r="F5" s="139"/>
      <c r="G5" s="139"/>
      <c r="H5" s="130" t="s">
        <v>140</v>
      </c>
      <c r="I5" s="131"/>
      <c r="J5" s="131"/>
      <c r="K5" s="131"/>
      <c r="L5" s="132" t="s">
        <v>113</v>
      </c>
    </row>
    <row r="6" spans="1:12" ht="12.75">
      <c r="A6" s="133"/>
      <c r="B6" s="133"/>
      <c r="C6" s="133"/>
      <c r="D6" s="132" t="s">
        <v>104</v>
      </c>
      <c r="E6" s="130" t="s">
        <v>20</v>
      </c>
      <c r="F6" s="131"/>
      <c r="G6" s="131"/>
      <c r="H6" s="132" t="s">
        <v>104</v>
      </c>
      <c r="I6" s="130" t="s">
        <v>20</v>
      </c>
      <c r="J6" s="131"/>
      <c r="K6" s="131"/>
      <c r="L6" s="133"/>
    </row>
    <row r="7" spans="1:12" ht="12.75">
      <c r="A7" s="134"/>
      <c r="B7" s="134"/>
      <c r="C7" s="134"/>
      <c r="D7" s="133"/>
      <c r="E7" s="132" t="s">
        <v>16</v>
      </c>
      <c r="F7" s="55" t="s">
        <v>124</v>
      </c>
      <c r="G7" s="132" t="s">
        <v>126</v>
      </c>
      <c r="H7" s="133"/>
      <c r="I7" s="132" t="s">
        <v>16</v>
      </c>
      <c r="J7" s="55" t="s">
        <v>124</v>
      </c>
      <c r="K7" s="132" t="s">
        <v>126</v>
      </c>
      <c r="L7" s="134"/>
    </row>
    <row r="8" spans="1:12" ht="106.5" customHeight="1">
      <c r="A8" s="135"/>
      <c r="B8" s="135"/>
      <c r="C8" s="135"/>
      <c r="D8" s="135"/>
      <c r="E8" s="136"/>
      <c r="F8" s="55" t="s">
        <v>125</v>
      </c>
      <c r="G8" s="137"/>
      <c r="H8" s="135"/>
      <c r="I8" s="136"/>
      <c r="J8" s="55" t="s">
        <v>125</v>
      </c>
      <c r="K8" s="137"/>
      <c r="L8" s="135"/>
    </row>
    <row r="9" spans="1:12" ht="12.7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</row>
    <row r="10" spans="1:12" ht="24.75" customHeight="1">
      <c r="A10" s="100" t="s">
        <v>22</v>
      </c>
      <c r="B10" s="100"/>
      <c r="C10" s="101" t="s">
        <v>23</v>
      </c>
      <c r="D10" s="102">
        <v>18500</v>
      </c>
      <c r="E10" s="102">
        <v>18500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3">
        <f aca="true" t="shared" si="0" ref="L10:L29">H10/D10</f>
        <v>0</v>
      </c>
    </row>
    <row r="11" spans="1:12" ht="28.5" customHeight="1">
      <c r="A11" s="104"/>
      <c r="B11" s="104" t="s">
        <v>95</v>
      </c>
      <c r="C11" s="105" t="s">
        <v>96</v>
      </c>
      <c r="D11" s="106">
        <v>18500</v>
      </c>
      <c r="E11" s="106">
        <v>18500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7">
        <f t="shared" si="0"/>
        <v>0</v>
      </c>
    </row>
    <row r="12" spans="1:12" ht="24.75" customHeight="1">
      <c r="A12" s="108">
        <v>150</v>
      </c>
      <c r="B12" s="108"/>
      <c r="C12" s="109" t="s">
        <v>92</v>
      </c>
      <c r="D12" s="102">
        <v>9669</v>
      </c>
      <c r="E12" s="102">
        <v>9669</v>
      </c>
      <c r="F12" s="110">
        <v>9669</v>
      </c>
      <c r="G12" s="110">
        <v>0</v>
      </c>
      <c r="H12" s="102">
        <v>9668.96</v>
      </c>
      <c r="I12" s="102">
        <v>9668.96</v>
      </c>
      <c r="J12" s="110">
        <v>9668.96</v>
      </c>
      <c r="K12" s="110">
        <v>0</v>
      </c>
      <c r="L12" s="103">
        <f t="shared" si="0"/>
        <v>0.9999958630675353</v>
      </c>
    </row>
    <row r="13" spans="1:12" ht="24.75" customHeight="1">
      <c r="A13" s="111"/>
      <c r="B13" s="111" t="s">
        <v>93</v>
      </c>
      <c r="C13" s="105" t="s">
        <v>94</v>
      </c>
      <c r="D13" s="106">
        <v>9669</v>
      </c>
      <c r="E13" s="106">
        <v>9669</v>
      </c>
      <c r="F13" s="112">
        <v>9669</v>
      </c>
      <c r="G13" s="112">
        <v>0</v>
      </c>
      <c r="H13" s="102">
        <v>9668.96</v>
      </c>
      <c r="I13" s="102">
        <v>9668.96</v>
      </c>
      <c r="J13" s="110">
        <v>9668.96</v>
      </c>
      <c r="K13" s="112">
        <v>0</v>
      </c>
      <c r="L13" s="107">
        <f t="shared" si="0"/>
        <v>0.9999958630675353</v>
      </c>
    </row>
    <row r="14" spans="1:12" ht="24.75" customHeight="1">
      <c r="A14" s="108" t="s">
        <v>38</v>
      </c>
      <c r="B14" s="108"/>
      <c r="C14" s="109" t="s">
        <v>39</v>
      </c>
      <c r="D14" s="102">
        <v>1510118</v>
      </c>
      <c r="E14" s="112">
        <v>1510118</v>
      </c>
      <c r="F14" s="110">
        <v>0</v>
      </c>
      <c r="G14" s="110">
        <v>0</v>
      </c>
      <c r="H14" s="102">
        <v>174576.05</v>
      </c>
      <c r="I14" s="102">
        <v>174576.05</v>
      </c>
      <c r="J14" s="110">
        <v>0</v>
      </c>
      <c r="K14" s="110">
        <v>0</v>
      </c>
      <c r="L14" s="103">
        <f t="shared" si="0"/>
        <v>0.11560424417164751</v>
      </c>
    </row>
    <row r="15" spans="1:12" ht="24.75" customHeight="1">
      <c r="A15" s="111"/>
      <c r="B15" s="111" t="s">
        <v>42</v>
      </c>
      <c r="C15" s="105" t="s">
        <v>43</v>
      </c>
      <c r="D15" s="106">
        <v>1510118</v>
      </c>
      <c r="E15" s="112">
        <v>1510118</v>
      </c>
      <c r="F15" s="112">
        <v>0</v>
      </c>
      <c r="G15" s="112">
        <v>0</v>
      </c>
      <c r="H15" s="106">
        <v>174576.05</v>
      </c>
      <c r="I15" s="106">
        <v>174576.05</v>
      </c>
      <c r="J15" s="112">
        <v>0</v>
      </c>
      <c r="K15" s="112">
        <v>0</v>
      </c>
      <c r="L15" s="107">
        <f t="shared" si="0"/>
        <v>0.11560424417164751</v>
      </c>
    </row>
    <row r="16" spans="1:12" ht="24.75" customHeight="1">
      <c r="A16" s="108" t="s">
        <v>26</v>
      </c>
      <c r="B16" s="108"/>
      <c r="C16" s="109" t="s">
        <v>27</v>
      </c>
      <c r="D16" s="102">
        <v>339584</v>
      </c>
      <c r="E16" s="102">
        <v>339584</v>
      </c>
      <c r="F16" s="110">
        <v>17164</v>
      </c>
      <c r="G16" s="110">
        <v>0</v>
      </c>
      <c r="H16" s="110">
        <f>SUM(H17:H18)</f>
        <v>26388.51</v>
      </c>
      <c r="I16" s="110">
        <f>SUM(I17:I18)</f>
        <v>26388.51</v>
      </c>
      <c r="J16" s="110">
        <v>17163.51</v>
      </c>
      <c r="K16" s="110">
        <v>0</v>
      </c>
      <c r="L16" s="103">
        <f t="shared" si="0"/>
        <v>0.07770834314926497</v>
      </c>
    </row>
    <row r="17" spans="1:12" ht="24.75" customHeight="1">
      <c r="A17" s="111"/>
      <c r="B17" s="111" t="s">
        <v>97</v>
      </c>
      <c r="C17" s="105" t="s">
        <v>51</v>
      </c>
      <c r="D17" s="106">
        <v>322420</v>
      </c>
      <c r="E17" s="106">
        <v>322420</v>
      </c>
      <c r="F17" s="112">
        <v>0</v>
      </c>
      <c r="G17" s="112">
        <v>0</v>
      </c>
      <c r="H17" s="106">
        <v>9225</v>
      </c>
      <c r="I17" s="106">
        <v>9225</v>
      </c>
      <c r="J17" s="112">
        <v>0</v>
      </c>
      <c r="K17" s="112">
        <v>0</v>
      </c>
      <c r="L17" s="107">
        <f t="shared" si="0"/>
        <v>0.028611748650828113</v>
      </c>
    </row>
    <row r="18" spans="1:12" ht="24.75" customHeight="1">
      <c r="A18" s="111"/>
      <c r="B18" s="111" t="s">
        <v>98</v>
      </c>
      <c r="C18" s="105" t="s">
        <v>78</v>
      </c>
      <c r="D18" s="106">
        <v>17164</v>
      </c>
      <c r="E18" s="106">
        <v>17164</v>
      </c>
      <c r="F18" s="106">
        <v>17164</v>
      </c>
      <c r="G18" s="112">
        <v>0</v>
      </c>
      <c r="H18" s="106">
        <v>17163.51</v>
      </c>
      <c r="I18" s="106">
        <v>17163.51</v>
      </c>
      <c r="J18" s="106">
        <v>17163.51</v>
      </c>
      <c r="K18" s="112">
        <v>0</v>
      </c>
      <c r="L18" s="107">
        <f t="shared" si="0"/>
        <v>0.9999714518760194</v>
      </c>
    </row>
    <row r="19" spans="1:12" ht="36" customHeight="1">
      <c r="A19" s="108" t="s">
        <v>30</v>
      </c>
      <c r="B19" s="108"/>
      <c r="C19" s="109" t="s">
        <v>31</v>
      </c>
      <c r="D19" s="110">
        <v>137000</v>
      </c>
      <c r="E19" s="110">
        <v>137000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03">
        <f t="shared" si="0"/>
        <v>0</v>
      </c>
    </row>
    <row r="20" spans="1:12" ht="27" customHeight="1">
      <c r="A20" s="111"/>
      <c r="B20" s="111" t="s">
        <v>99</v>
      </c>
      <c r="C20" s="105" t="s">
        <v>54</v>
      </c>
      <c r="D20" s="112">
        <v>137000</v>
      </c>
      <c r="E20" s="112">
        <v>137000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07">
        <f t="shared" si="0"/>
        <v>0</v>
      </c>
    </row>
    <row r="21" spans="1:12" ht="24.75" customHeight="1">
      <c r="A21" s="108" t="s">
        <v>60</v>
      </c>
      <c r="B21" s="108"/>
      <c r="C21" s="109" t="s">
        <v>61</v>
      </c>
      <c r="D21" s="110">
        <v>1460000</v>
      </c>
      <c r="E21" s="110">
        <v>1460000</v>
      </c>
      <c r="F21" s="110">
        <v>0</v>
      </c>
      <c r="G21" s="110">
        <v>0</v>
      </c>
      <c r="H21" s="110">
        <v>74110.02</v>
      </c>
      <c r="I21" s="110">
        <v>74110.02</v>
      </c>
      <c r="J21" s="110">
        <v>0</v>
      </c>
      <c r="K21" s="110">
        <v>0</v>
      </c>
      <c r="L21" s="103">
        <f t="shared" si="0"/>
        <v>0.05076028767123288</v>
      </c>
    </row>
    <row r="22" spans="1:12" ht="24.75" customHeight="1">
      <c r="A22" s="111"/>
      <c r="B22" s="111" t="s">
        <v>114</v>
      </c>
      <c r="C22" s="105" t="s">
        <v>62</v>
      </c>
      <c r="D22" s="112">
        <v>1460000</v>
      </c>
      <c r="E22" s="112">
        <v>1460000</v>
      </c>
      <c r="F22" s="112">
        <v>0</v>
      </c>
      <c r="G22" s="112">
        <v>0</v>
      </c>
      <c r="H22" s="110">
        <v>74110.02</v>
      </c>
      <c r="I22" s="110">
        <v>74110.02</v>
      </c>
      <c r="J22" s="112">
        <v>0</v>
      </c>
      <c r="K22" s="112">
        <v>0</v>
      </c>
      <c r="L22" s="107">
        <f t="shared" si="0"/>
        <v>0.05076028767123288</v>
      </c>
    </row>
    <row r="23" spans="1:12" ht="24.75" customHeight="1">
      <c r="A23" s="111" t="s">
        <v>69</v>
      </c>
      <c r="B23" s="111"/>
      <c r="C23" s="105" t="s">
        <v>70</v>
      </c>
      <c r="D23" s="112">
        <v>4000</v>
      </c>
      <c r="E23" s="112">
        <v>4000</v>
      </c>
      <c r="F23" s="112">
        <v>0</v>
      </c>
      <c r="G23" s="112">
        <v>0</v>
      </c>
      <c r="H23" s="110">
        <v>3999.96</v>
      </c>
      <c r="I23" s="110">
        <v>3999.96</v>
      </c>
      <c r="J23" s="112">
        <v>0</v>
      </c>
      <c r="K23" s="112">
        <v>0</v>
      </c>
      <c r="L23" s="107">
        <f t="shared" si="0"/>
        <v>0.99999</v>
      </c>
    </row>
    <row r="24" spans="1:12" ht="28.5" customHeight="1">
      <c r="A24" s="111"/>
      <c r="B24" s="111" t="s">
        <v>144</v>
      </c>
      <c r="C24" s="105" t="s">
        <v>145</v>
      </c>
      <c r="D24" s="112">
        <v>4000</v>
      </c>
      <c r="E24" s="112">
        <v>4000</v>
      </c>
      <c r="F24" s="112">
        <v>0</v>
      </c>
      <c r="G24" s="112">
        <v>0</v>
      </c>
      <c r="H24" s="110">
        <v>3999.96</v>
      </c>
      <c r="I24" s="110">
        <v>3999.96</v>
      </c>
      <c r="J24" s="112">
        <v>0</v>
      </c>
      <c r="K24" s="112">
        <v>0</v>
      </c>
      <c r="L24" s="107">
        <f t="shared" si="0"/>
        <v>0.99999</v>
      </c>
    </row>
    <row r="25" spans="1:12" ht="30.75" customHeight="1">
      <c r="A25" s="108" t="s">
        <v>83</v>
      </c>
      <c r="B25" s="108"/>
      <c r="C25" s="109" t="s">
        <v>100</v>
      </c>
      <c r="D25" s="110">
        <v>530000</v>
      </c>
      <c r="E25" s="110">
        <v>530000</v>
      </c>
      <c r="F25" s="110">
        <v>0</v>
      </c>
      <c r="G25" s="110">
        <v>0</v>
      </c>
      <c r="H25" s="110">
        <v>62416.77</v>
      </c>
      <c r="I25" s="110">
        <v>62416.77</v>
      </c>
      <c r="J25" s="110">
        <v>0</v>
      </c>
      <c r="K25" s="110">
        <v>0</v>
      </c>
      <c r="L25" s="103">
        <f t="shared" si="0"/>
        <v>0.11776749056603773</v>
      </c>
    </row>
    <row r="26" spans="1:12" ht="26.25" customHeight="1">
      <c r="A26" s="111"/>
      <c r="B26" s="111" t="s">
        <v>101</v>
      </c>
      <c r="C26" s="105" t="s">
        <v>85</v>
      </c>
      <c r="D26" s="110">
        <v>530000</v>
      </c>
      <c r="E26" s="110">
        <v>530000</v>
      </c>
      <c r="F26" s="112">
        <v>0</v>
      </c>
      <c r="G26" s="112">
        <v>0</v>
      </c>
      <c r="H26" s="110">
        <v>62416.77</v>
      </c>
      <c r="I26" s="110">
        <v>62416.77</v>
      </c>
      <c r="J26" s="112">
        <v>0</v>
      </c>
      <c r="K26" s="112">
        <v>0</v>
      </c>
      <c r="L26" s="107">
        <f t="shared" si="0"/>
        <v>0.11776749056603773</v>
      </c>
    </row>
    <row r="27" spans="1:12" ht="24.75" customHeight="1">
      <c r="A27" s="108" t="s">
        <v>90</v>
      </c>
      <c r="B27" s="108"/>
      <c r="C27" s="109" t="s">
        <v>121</v>
      </c>
      <c r="D27" s="110">
        <v>31360</v>
      </c>
      <c r="E27" s="110">
        <v>31360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03">
        <f t="shared" si="0"/>
        <v>0</v>
      </c>
    </row>
    <row r="28" spans="1:12" ht="24.75" customHeight="1">
      <c r="A28" s="111"/>
      <c r="B28" s="111" t="s">
        <v>134</v>
      </c>
      <c r="C28" s="105" t="s">
        <v>78</v>
      </c>
      <c r="D28" s="112">
        <v>31360</v>
      </c>
      <c r="E28" s="112">
        <v>31360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07">
        <f t="shared" si="0"/>
        <v>0</v>
      </c>
    </row>
    <row r="29" spans="1:12" ht="36" customHeight="1">
      <c r="A29" s="129" t="s">
        <v>7</v>
      </c>
      <c r="B29" s="129"/>
      <c r="C29" s="129"/>
      <c r="D29" s="54">
        <f>SUM(E29)</f>
        <v>4040231</v>
      </c>
      <c r="E29" s="54">
        <f>SUM(E10,E12,E14,E16,E19,E21,E23,E25,E27)</f>
        <v>4040231</v>
      </c>
      <c r="F29" s="54">
        <f>SUM(F10,F12,F14,F16,F19,F21,F25,F27)</f>
        <v>26833</v>
      </c>
      <c r="G29" s="54">
        <f>SUM(G10,G12,G14,G16,G19,G21,G25,G27)</f>
        <v>0</v>
      </c>
      <c r="H29" s="54">
        <f>SUM(I29)</f>
        <v>351160.27</v>
      </c>
      <c r="I29" s="54">
        <f>SUM(I10,I12,M8,I14,I16,I19,I21,I23,I25,I27)</f>
        <v>351160.27</v>
      </c>
      <c r="J29" s="54">
        <f>SUM(J10,J12,J14,J16,J19,J21,J25,J27)</f>
        <v>26832.469999999998</v>
      </c>
      <c r="K29" s="54">
        <f>SUM(K10,K12,K14,K16,K19,K21,K25,K27)</f>
        <v>0</v>
      </c>
      <c r="L29" s="57">
        <f t="shared" si="0"/>
        <v>0.08691588921524537</v>
      </c>
    </row>
  </sheetData>
  <sheetProtection/>
  <mergeCells count="15">
    <mergeCell ref="K7:K8"/>
    <mergeCell ref="A5:A8"/>
    <mergeCell ref="B5:B8"/>
    <mergeCell ref="C5:C8"/>
    <mergeCell ref="D5:G5"/>
    <mergeCell ref="A29:C29"/>
    <mergeCell ref="H5:K5"/>
    <mergeCell ref="L5:L8"/>
    <mergeCell ref="D6:D8"/>
    <mergeCell ref="E6:G6"/>
    <mergeCell ref="H6:H8"/>
    <mergeCell ref="I6:K6"/>
    <mergeCell ref="E7:E8"/>
    <mergeCell ref="G7:G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2015-08-25T11:20:54Z</cp:lastPrinted>
  <dcterms:created xsi:type="dcterms:W3CDTF">2009-10-15T10:17:39Z</dcterms:created>
  <dcterms:modified xsi:type="dcterms:W3CDTF">2015-09-23T07:23:45Z</dcterms:modified>
  <cp:category/>
  <cp:version/>
  <cp:contentType/>
  <cp:contentStatus/>
</cp:coreProperties>
</file>