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tabRatio="884" activeTab="0"/>
  </bookViews>
  <sheets>
    <sheet name="zał. nr 1-dochody" sheetId="1" r:id="rId1"/>
    <sheet name="zał. nr 3-przychody i rozchody" sheetId="2" r:id="rId2"/>
    <sheet name="zał. nr 4-zlecone" sheetId="3" r:id="rId3"/>
    <sheet name="zał. nr 5-dotacje podmiotowe" sheetId="4" r:id="rId4"/>
    <sheet name="zał. nr 6-dotacje celowe" sheetId="5" r:id="rId5"/>
    <sheet name="zał. nr 7- GZGK" sheetId="6" r:id="rId6"/>
    <sheet name="zał. nr 8- FS " sheetId="7" r:id="rId7"/>
    <sheet name="zał. nr 9-zad.inwest.2015" sheetId="8" r:id="rId8"/>
    <sheet name="zał.UE-bieżące" sheetId="9" r:id="rId9"/>
  </sheets>
  <definedNames>
    <definedName name="_xlnm.Print_Area" localSheetId="2">'zał. nr 4-zlecone'!$A$1:$L$36</definedName>
    <definedName name="opinie" localSheetId="0">'zał. nr 1-dochody'!#REF!</definedName>
  </definedNames>
  <calcPr fullCalcOnLoad="1"/>
</workbook>
</file>

<file path=xl/sharedStrings.xml><?xml version="1.0" encoding="utf-8"?>
<sst xmlns="http://schemas.openxmlformats.org/spreadsheetml/2006/main" count="804" uniqueCount="431">
  <si>
    <t>Dział</t>
  </si>
  <si>
    <t>Ogółem</t>
  </si>
  <si>
    <t>bieżące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</si>
  <si>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</si>
  <si>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</si>
  <si>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</si>
  <si>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</si>
  <si>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</si>
  <si>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</si>
  <si>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 xml:space="preserve">     DOCHODY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</si>
  <si>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</si>
  <si>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</si>
  <si>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</si>
  <si>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</si>
  <si>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</si>
  <si>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</si>
  <si>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</si>
  <si>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</si>
  <si>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</si>
  <si>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</si>
  <si>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</si>
  <si>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</si>
  <si>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</si>
  <si>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</si>
  <si>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</si>
  <si>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</si>
  <si>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</si>
  <si>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</si>
  <si>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</si>
  <si>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</si>
  <si>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</si>
  <si>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</si>
  <si>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</si>
  <si>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</si>
  <si>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</si>
  <si>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</si>
  <si>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</si>
  <si>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</si>
  <si>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</si>
  <si>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</si>
  <si>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</si>
  <si>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</si>
  <si>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</si>
  <si>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</si>
  <si>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</si>
  <si>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</si>
  <si>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</si>
  <si>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</si>
  <si>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</si>
  <si>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</si>
  <si>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</si>
  <si>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</si>
  <si>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</si>
  <si>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</si>
  <si>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</si>
  <si>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</si>
  <si>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</si>
  <si>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</si>
  <si>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</si>
  <si>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</si>
  <si>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 instytucji</t>
  </si>
  <si>
    <t>Kwota dotacji</t>
  </si>
  <si>
    <t>Wyszczególnienie</t>
  </si>
  <si>
    <t>ogółem</t>
  </si>
  <si>
    <t>x</t>
  </si>
  <si>
    <t>Stan środków obrotowych na początek roku</t>
  </si>
  <si>
    <t>Przychody</t>
  </si>
  <si>
    <t>Stan środków obrotowych na koniec roku</t>
  </si>
  <si>
    <t>Nazwa sołectwa lub innej jednostki pomocniczej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</si>
  <si>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</si>
  <si>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</si>
  <si>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</si>
  <si>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</si>
  <si>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</si>
  <si>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</si>
  <si>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</si>
  <si>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</si>
  <si>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</si>
  <si>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</si>
  <si>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Nazwa zadania, przedsięwzięcia</t>
  </si>
  <si>
    <t xml:space="preserve">                                                                                 </t>
  </si>
  <si>
    <t>Koszty</t>
  </si>
  <si>
    <t>wpłata do budżetu</t>
  </si>
  <si>
    <t>010</t>
  </si>
  <si>
    <t>Rolnictwo i łowiectwo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</si>
  <si>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</si>
  <si>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</si>
  <si>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</si>
  <si>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750</t>
  </si>
  <si>
    <t>Administracja publiczna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</si>
  <si>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</si>
  <si>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</si>
  <si>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</si>
  <si>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</si>
  <si>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</si>
  <si>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</si>
  <si>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</si>
  <si>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</si>
  <si>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</si>
  <si>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</si>
  <si>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</si>
  <si>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</si>
  <si>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</si>
  <si>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</si>
  <si>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</si>
  <si>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</si>
  <si>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Podatek od czynności cywilnoprawnych</t>
  </si>
  <si>
    <t>Odsetki od nieterminowych wpłat z tytułu podatków i opłat</t>
  </si>
  <si>
    <t>758</t>
  </si>
  <si>
    <t>Wpływy z różnych dochodów</t>
  </si>
  <si>
    <t>Subwencje ogólne z budżetu państwa</t>
  </si>
  <si>
    <t>852</t>
  </si>
  <si>
    <t>Pomoc społeczna</t>
  </si>
  <si>
    <t>Pozostałe odsetki</t>
  </si>
  <si>
    <t xml:space="preserve">Dotacje celowe otrzymane z budżetu państwa na realizację własnych zadań bieżących gmin </t>
  </si>
  <si>
    <t>Dochody jednostek samorządu terytorialnego związane z realizacją zadań z zakresu administracji rządowej oraz innych zadań zleconych ustawami</t>
  </si>
  <si>
    <t>600</t>
  </si>
  <si>
    <t>Transport i łączność</t>
  </si>
  <si>
    <t>60016</t>
  </si>
  <si>
    <t>Dochody od osób prawnych, od osób fizycznych i od innych jednostek nieposiadających osobowości prawnej oraz wydatki związane z ich poborerm</t>
  </si>
  <si>
    <t>801</t>
  </si>
  <si>
    <t>Szkoły podstawowe</t>
  </si>
  <si>
    <t>Gimnazja</t>
  </si>
  <si>
    <t>851</t>
  </si>
  <si>
    <t>Usługi opiekuńcze i specjalistyczne usługi opiekuńcze</t>
  </si>
  <si>
    <t>Pozostała działalność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</si>
  <si>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</si>
  <si>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</si>
  <si>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</si>
  <si>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</si>
  <si>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</si>
  <si>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</si>
  <si>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</si>
  <si>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Przetwórstwo przemysłowe</t>
  </si>
  <si>
    <t>01010</t>
  </si>
  <si>
    <t>90015</t>
  </si>
  <si>
    <t>Urzędy wojewódzkie</t>
  </si>
  <si>
    <t>Gawłów</t>
  </si>
  <si>
    <t>Feliksów</t>
  </si>
  <si>
    <t>Kaźmierów</t>
  </si>
  <si>
    <t>Żdżarów</t>
  </si>
  <si>
    <t>Rozlazłów</t>
  </si>
  <si>
    <t>Altanka</t>
  </si>
  <si>
    <t>9.</t>
  </si>
  <si>
    <t>10.</t>
  </si>
  <si>
    <t>11.</t>
  </si>
  <si>
    <t>12.</t>
  </si>
  <si>
    <t>13.</t>
  </si>
  <si>
    <t>Kąty</t>
  </si>
  <si>
    <t>Janówek Duranowski</t>
  </si>
  <si>
    <t>Sielice</t>
  </si>
  <si>
    <t>14.</t>
  </si>
  <si>
    <t>15.</t>
  </si>
  <si>
    <t>16.</t>
  </si>
  <si>
    <t>17.</t>
  </si>
  <si>
    <t>18.</t>
  </si>
  <si>
    <t>19.</t>
  </si>
  <si>
    <t>20.</t>
  </si>
  <si>
    <t>Chrzczany</t>
  </si>
  <si>
    <t>Żuków</t>
  </si>
  <si>
    <t>Wymysłów</t>
  </si>
  <si>
    <t>Andrzejów Duranowski</t>
  </si>
  <si>
    <t>21.</t>
  </si>
  <si>
    <t>Chodakówek</t>
  </si>
  <si>
    <t>Czyste</t>
  </si>
  <si>
    <t>22.</t>
  </si>
  <si>
    <t>23.</t>
  </si>
  <si>
    <t>24.</t>
  </si>
  <si>
    <t>25.</t>
  </si>
  <si>
    <t>Bielice</t>
  </si>
  <si>
    <t>Wójtówka</t>
  </si>
  <si>
    <t>Mokas</t>
  </si>
  <si>
    <t>Dachowa</t>
  </si>
  <si>
    <t>26.</t>
  </si>
  <si>
    <t>27.</t>
  </si>
  <si>
    <t>28.</t>
  </si>
  <si>
    <t>29.</t>
  </si>
  <si>
    <t>30.</t>
  </si>
  <si>
    <t>31.</t>
  </si>
  <si>
    <t>Jeżówka</t>
  </si>
  <si>
    <t>32.</t>
  </si>
  <si>
    <t>Czerwonka Parcel</t>
  </si>
  <si>
    <t>Wyczółki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</si>
  <si>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</si>
  <si>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</si>
  <si>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</si>
  <si>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</si>
  <si>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</si>
  <si>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</si>
  <si>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</si>
  <si>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</si>
  <si>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</si>
  <si>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Ogółem Dział 900</t>
  </si>
  <si>
    <t>Gminny Zakład Gospodarki Komunalnej</t>
  </si>
  <si>
    <t>Jednostki sektora finansów publicznych</t>
  </si>
  <si>
    <t>Nazwa jednostki</t>
  </si>
  <si>
    <t>Jednostki spoza sektora finansów publicznych</t>
  </si>
  <si>
    <t>Stała aktualizacja spisu wyborców</t>
  </si>
  <si>
    <t xml:space="preserve">Plan przychodów i kosztów zakładów budżetowych </t>
  </si>
  <si>
    <t>Ogółem:</t>
  </si>
  <si>
    <t>% wykonania (kol.6:kol.3)</t>
  </si>
  <si>
    <t>Wpływy z usług</t>
  </si>
  <si>
    <t>01095</t>
  </si>
  <si>
    <t>% wykonania</t>
  </si>
  <si>
    <t>80101</t>
  </si>
  <si>
    <t>`</t>
  </si>
  <si>
    <t xml:space="preserve">                   </t>
  </si>
  <si>
    <t>kol.9/5</t>
  </si>
  <si>
    <t xml:space="preserve">                                                       </t>
  </si>
  <si>
    <t>Łączne wydatki</t>
  </si>
  <si>
    <t>Ogółem Dział 801</t>
  </si>
  <si>
    <t>Wpływy z róznych dochodów</t>
  </si>
  <si>
    <t>Utwardzenie drogi gminnej</t>
  </si>
  <si>
    <t>Władysławów</t>
  </si>
  <si>
    <t>Kożuszki Parcel</t>
  </si>
  <si>
    <t>Karwowo</t>
  </si>
  <si>
    <t>Dzięglewo</t>
  </si>
  <si>
    <t>Kuznocin</t>
  </si>
  <si>
    <t>Pilawice</t>
  </si>
  <si>
    <t>Wybory do Sejmu i Senatu</t>
  </si>
  <si>
    <t>Wpływy z innych lokalnych opłat pobieranych przez jst na podstawie odrębnych ustaw</t>
  </si>
  <si>
    <t>Świadczenia rodzinne, świadczenia z funduszu alimentacyjnego oraz skladki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</si>
  <si>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</si>
  <si>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Zestawienie ogółem w rozdziałach:</t>
  </si>
  <si>
    <t>OGÓŁEM:</t>
  </si>
  <si>
    <t>dotacje</t>
  </si>
  <si>
    <t>środki europejskie i inne środki pochodzące ze źródeł zagranicznych, niepodlegające zwrotowi</t>
  </si>
  <si>
    <t>§ 950</t>
  </si>
  <si>
    <t>36.</t>
  </si>
  <si>
    <t>37.</t>
  </si>
  <si>
    <t>38.</t>
  </si>
  <si>
    <t>39.</t>
  </si>
  <si>
    <t>40.</t>
  </si>
  <si>
    <t>41.</t>
  </si>
  <si>
    <t>42.</t>
  </si>
  <si>
    <t>Ogółem Dział 926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</si>
  <si>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</si>
  <si>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</si>
  <si>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</si>
  <si>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</si>
  <si>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</si>
  <si>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Wpływy z opłat za trwały zarząd, użytkowanie, służebność i użytkowanie wieczyste nieruchomości</t>
  </si>
  <si>
    <t>Wpływy z róznych opłat</t>
  </si>
  <si>
    <t>Wpływy z oplaty produktowej</t>
  </si>
  <si>
    <t>Gmina Miasto Sochaczew</t>
  </si>
  <si>
    <t>Ochrona i promocja zdrowia wśród mieszkańców gminy</t>
  </si>
  <si>
    <t>Upowszechnianie kultury i sztuki oraz ochrona dóbr i tradycji</t>
  </si>
  <si>
    <t>Upowszechnianie kultury fizycznej wśród dzieci i młodzieży w wieku szkolnym oraz osób dorosłych z terenu gminy</t>
  </si>
  <si>
    <t>Przebudowa drogi gminnej w miejscowości Czerwonka Parcel</t>
  </si>
  <si>
    <t>Przebudowa drogi gminnej w miejscowości Rozlazłów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</si>
  <si>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</si>
  <si>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</si>
  <si>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</si>
  <si>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</si>
  <si>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Kuznocin</t>
  </si>
  <si>
    <t xml:space="preserve">Nazwa zadania inwestycyjnego </t>
  </si>
  <si>
    <t>Rózne rozliczenia</t>
  </si>
  <si>
    <t>Oswiata i wychowanie</t>
  </si>
  <si>
    <t>Dotacja podmiotowa dla Gminnej Biblioteki Publicznej w Kątach</t>
  </si>
  <si>
    <t>Dotacje celowe otrzymane z samorządu województwa na inwestycje i zakupy inwestycyjne realizowane na podstawie porozumień miedzy jednostkami samorządu terytorialnego</t>
  </si>
  <si>
    <t>630</t>
  </si>
  <si>
    <t>Turystyka</t>
  </si>
  <si>
    <t>Wpływy z opłat za zezwolenia na sprzedaż alkoholu</t>
  </si>
  <si>
    <t>Dotacje celowe otrzymane z budżetu państwa na realizację zadań bieżących gmin z zakresu edukacyjnej opieki wychowawczej finansowanych w całości przez budżet państwa w ramach programów rządowych</t>
  </si>
  <si>
    <t>Środki otrzymane od pozostałych jednostek zaliczanych do sektora finansów publicznych na realizacje zadań bieżących jednostek zaliczanych do sektora finansów publicznych</t>
  </si>
  <si>
    <t>Wpłaty z tytułu odpłatnego nabycia prawa własności oraz prawa użytkowania wieczystego nieruchomości</t>
  </si>
  <si>
    <t>Wybory do rad gmin, rad powiatów i sejmików województw, wybory wójtów, burmistrzów i prezydentów miast oraz referenda gminne, powiatowe i wojewódzkie</t>
  </si>
  <si>
    <t>43.</t>
  </si>
  <si>
    <t>44.</t>
  </si>
  <si>
    <t>45.</t>
  </si>
  <si>
    <t>46.</t>
  </si>
  <si>
    <t>Zmiany w planie wydatków na realizację programów finansowanych z udziałem środków, o których mowa w art.5 ust.1 pkt 2 i 3, dokonane w trakcie roku budżetowego - wydatki bieżące</t>
  </si>
  <si>
    <t xml:space="preserve">Dział </t>
  </si>
  <si>
    <t>Zwiększenia(+)</t>
  </si>
  <si>
    <t>Zmniejszenia(-)</t>
  </si>
  <si>
    <t>Szkoła nowych możliwości-Programy rozwojowe dla szkół podstawowych w Gminie Sochaczew</t>
  </si>
  <si>
    <t>0,00</t>
  </si>
  <si>
    <t>Plan na 31.12.2014r.</t>
  </si>
  <si>
    <t>Plan po zmianach na 2015 rok</t>
  </si>
  <si>
    <t>Wykonanie na 31.12.2015 rok</t>
  </si>
  <si>
    <t>Dotacje celowe w ramach programów finansowanych z udziałem srodków europejskich oraz środków, o których mowa w art. 5 ust. 1 pkt 3 oraz ust. 3 pkt 5 i 6 ustawy, lub płatności w ramach budżetu środków europejskich, z wyłączeniem dochodów klasyfikowanych w paragrafie 205</t>
  </si>
  <si>
    <t>Dotacje celowe w ramach programów finansowanych z udziałem srodków europejskich oraz środków, o których mowa w art. 5 ust. 1 pkt 3 oraz ust. 3 pkt 5 i 6 ustawy, lub płatności w ramach budżetu środków europejskich, z wyłączeniem dochodów klasyfikowanych w paragrafie 625</t>
  </si>
  <si>
    <t>150</t>
  </si>
  <si>
    <t>Dotacje celowe otrzymane  z budzetu państwa na zadania bieżace realizowane przez gminę na podstawie porozumień z organami administracji rządowej</t>
  </si>
  <si>
    <t>Dotacja celowa otrzymana z tytułu pomocy finansowej udzielanej między jednostkami samorządu terytorialnego na dofinansowanie własnych zadań inwestycjnych i zakupów inwestycyjnych</t>
  </si>
  <si>
    <t xml:space="preserve">Dotacje celowe otrzymane z budzetu państwa na realizację inwestycji i zakupów inwestycyjnych własnych gmin </t>
  </si>
  <si>
    <t>Dotacje otrzymane z państwowych funduszy celowych na finansowanie lub dofinansowanie kosztów realizacji inwestycji i zakupów inwestycyjnych jednostek sektora finansów publicznych</t>
  </si>
  <si>
    <t>Wpływy ze sprzedaży składników majątkowych</t>
  </si>
  <si>
    <t>Wpływy z z innych lokalnych opłat pobieranych przez jednostki samorządu terytorialnego na podstawie odrębnych ustaw</t>
  </si>
  <si>
    <t>Wpływy z róznych oplat</t>
  </si>
  <si>
    <t>Przychody i rozchody budżetu w 2015 r.</t>
  </si>
  <si>
    <t>Plan po zmianach na 2015 r.</t>
  </si>
  <si>
    <t>Kwota wykonania na 31.12.2015 r</t>
  </si>
  <si>
    <t>Wykonanie na 31 grudnia 2015r .</t>
  </si>
  <si>
    <t>Wybory Prezydenta Rzeczypospolitej Polskiej</t>
  </si>
  <si>
    <t>Referenda ogólnokrajowe i konstytucyjne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</si>
  <si>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</si>
  <si>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podmiotowe w 2015 r.</t>
  </si>
  <si>
    <t>Wykonanie na 31 grudnia 2015r.</t>
  </si>
  <si>
    <t>Wykonanie na 31 grudnia 2015 rok</t>
  </si>
  <si>
    <t>Dotacje celowe dla podmiotów zaliczanych i niezaliczanych do sektora finansów publicznych w 2015 r.</t>
  </si>
  <si>
    <t>Województwo Mazowieckie</t>
  </si>
  <si>
    <t>Powiat Sochaczewski</t>
  </si>
  <si>
    <t>Wydatki budżetu gminy na zadania inwestycyjne na 2015 rok nieobjęte wykazem przedsięwzięć do Wieloletniej Prognozy Finansowej</t>
  </si>
  <si>
    <t>Budowa przepompowni sieci wodociagowej w Czystem</t>
  </si>
  <si>
    <t>Przebudowa drogi gminnej w miejscowości Nowe Mostki</t>
  </si>
  <si>
    <t>A.      170 000
B.
C.
…</t>
  </si>
  <si>
    <t>Przebudowa drogi gminnej w miejscowości Kuznocin</t>
  </si>
  <si>
    <t xml:space="preserve">Przebudowa drogi gminnej w miejscowości Władysławów </t>
  </si>
  <si>
    <t>Przebudowa drogi gminnej w miejscowości Żdżarów</t>
  </si>
  <si>
    <t>Przebudowa drogi gminnej w miejscowości Żuków</t>
  </si>
  <si>
    <t>Przebudowa dróg gminnych w miejscowościach: Kąty, Bronisławy, Adamowa Góra, Janów</t>
  </si>
  <si>
    <t>A. 1 554 995,00
B.  1 147 864,59
C.
…</t>
  </si>
  <si>
    <t>Projekt przebudowy drogi gminnej w miejscowości Andrzejów Duranowski</t>
  </si>
  <si>
    <t>Zakup 2 wiat przystankowych w m.Żdżarów</t>
  </si>
  <si>
    <t>Montaż klimatyzacji w budynku UG</t>
  </si>
  <si>
    <t>Przebudowa kotłowni z olejowej na gazową w budynku UG</t>
  </si>
  <si>
    <t>Zakup samochodu na potrzeby UG</t>
  </si>
  <si>
    <t>Zakup urządzenia zabezpieczającego sieć komputerową</t>
  </si>
  <si>
    <t>Zakup Lekkiego Samochodu Ratowniczo-Gaśniczego dla jednostki OSP z terenu Gminy Sochaczew</t>
  </si>
  <si>
    <t>A.      
B.
C. 42 250
…</t>
  </si>
  <si>
    <t>Zakup 4 aparatów oddechowych Fenzy</t>
  </si>
  <si>
    <t>A.      
B.
C. 
…</t>
  </si>
  <si>
    <t>Zakup 2 zestawów PSP R1</t>
  </si>
  <si>
    <t>Budowa zjazdu do szkoły w Żukowie</t>
  </si>
  <si>
    <t>Budowa kotłowni gazowej w istniejącym budynku Szkoły w Kątach</t>
  </si>
  <si>
    <t>Zakup kserokopiarki do Szkoły Podstawowej w Feliksowie</t>
  </si>
  <si>
    <t>Zakup kserokopiarki do Szkoły Podstawowej w Mokasie</t>
  </si>
  <si>
    <t>Zakup kserokopiarki do Zespołu Szkół w Wyczółkach</t>
  </si>
  <si>
    <t>85154</t>
  </si>
  <si>
    <t xml:space="preserve">Zakup drukarki </t>
  </si>
  <si>
    <t>Ogółem Dział 851</t>
  </si>
  <si>
    <t>Budowa oświetlenia ulicznego w miejscowości Kożuszki Parcel (za kanałem)</t>
  </si>
  <si>
    <t xml:space="preserve">Budowa oświetlenia ulicznego w miejscowości Kożuszki Parcel </t>
  </si>
  <si>
    <t>Budowa oświetlenia ulicznego przy chodniku w miejscowości Kożuszki Parcel - Sochaczew Wieś - Wójtówka</t>
  </si>
  <si>
    <t>Budowa oświetlenia przy boisku w miejscowości Wymysłów</t>
  </si>
  <si>
    <t>92695</t>
  </si>
  <si>
    <t>Budowa placu zabaw w Dachowej na terenie gminnym</t>
  </si>
  <si>
    <r>
      <t xml:space="preserve">Budowa parkingu przy drodze gminnej w Kątach (obok szkoły) </t>
    </r>
    <r>
      <rPr>
        <sz val="9"/>
        <color indexed="17"/>
        <rFont val="Times New Roman"/>
        <family val="1"/>
      </rPr>
      <t>(w tym F.S. 23.097)</t>
    </r>
  </si>
  <si>
    <r>
      <t xml:space="preserve">Przebudowa drogi gminnej w miejscowości Dachowa </t>
    </r>
    <r>
      <rPr>
        <sz val="9"/>
        <color indexed="17"/>
        <rFont val="Times New Roman"/>
        <family val="1"/>
      </rPr>
      <t>(w tym F.S. 9.900)</t>
    </r>
  </si>
  <si>
    <r>
      <t xml:space="preserve">Zakup wiaty przystankowej w m.Zosin </t>
    </r>
    <r>
      <rPr>
        <sz val="9"/>
        <color indexed="17"/>
        <rFont val="Times New Roman"/>
        <family val="1"/>
      </rPr>
      <t>(w tym F.S. 6.000)</t>
    </r>
  </si>
  <si>
    <r>
      <t xml:space="preserve">Zakup wiaty przystankowej w m.Dzięglewo </t>
    </r>
    <r>
      <rPr>
        <sz val="9"/>
        <color indexed="17"/>
        <rFont val="Times New Roman"/>
        <family val="1"/>
      </rPr>
      <t>(w tym F.S. 3.000)</t>
    </r>
  </si>
  <si>
    <r>
      <rPr>
        <sz val="9"/>
        <rFont val="Times New Roman"/>
        <family val="1"/>
      </rPr>
      <t>Zakup pieca CO dla OSP Nowe Mostki</t>
    </r>
    <r>
      <rPr>
        <sz val="9"/>
        <color indexed="10"/>
        <rFont val="Times New Roman"/>
        <family val="1"/>
      </rPr>
      <t xml:space="preserve"> </t>
    </r>
    <r>
      <rPr>
        <sz val="9"/>
        <color indexed="17"/>
        <rFont val="Times New Roman"/>
        <family val="1"/>
      </rPr>
      <t>(w tym F.S. 10.000)</t>
    </r>
  </si>
  <si>
    <r>
      <t xml:space="preserve">Projekt rozbudowy budynku Szkoły Podstawowej w Feliksowie </t>
    </r>
    <r>
      <rPr>
        <sz val="9"/>
        <color indexed="17"/>
        <rFont val="Times New Roman"/>
        <family val="1"/>
      </rPr>
      <t>(w tym F.S. 6.917)</t>
    </r>
  </si>
  <si>
    <r>
      <t xml:space="preserve">Budowa oświetlenia ulicznego w miejscowości Kaźmierów - Ignacówka </t>
    </r>
    <r>
      <rPr>
        <sz val="9"/>
        <color indexed="17"/>
        <rFont val="Times New Roman"/>
        <family val="1"/>
      </rPr>
      <t>(w tym F.S. 10.861)</t>
    </r>
  </si>
  <si>
    <r>
      <t xml:space="preserve">Budowa oświetlenia ulicznego w miejscowości Andrzejów Duranowski </t>
    </r>
    <r>
      <rPr>
        <sz val="9"/>
        <color indexed="17"/>
        <rFont val="Times New Roman"/>
        <family val="1"/>
      </rPr>
      <t>(w tym F.S. 14.471)</t>
    </r>
  </si>
  <si>
    <r>
      <t xml:space="preserve">Budowa oświetlenia ulicznego w miejscowości Kożuszki Parcel (k.hydroforni) </t>
    </r>
    <r>
      <rPr>
        <sz val="9"/>
        <color indexed="17"/>
        <rFont val="Times New Roman"/>
        <family val="1"/>
      </rPr>
      <t>(w tym F.S. 10.000)</t>
    </r>
  </si>
  <si>
    <r>
      <t xml:space="preserve">Budowa oświetlenia ulicznego w miejscowości Żuków </t>
    </r>
    <r>
      <rPr>
        <sz val="9"/>
        <color indexed="17"/>
        <rFont val="Times New Roman"/>
        <family val="1"/>
      </rPr>
      <t>(w tym F.S. 14.059)</t>
    </r>
  </si>
  <si>
    <r>
      <t xml:space="preserve">Budowa oświetlenia ulicznego w miejscowości Rozlazłów </t>
    </r>
    <r>
      <rPr>
        <sz val="9"/>
        <color indexed="17"/>
        <rFont val="Times New Roman"/>
        <family val="1"/>
      </rPr>
      <t>(w tym F.S. 18.082)</t>
    </r>
  </si>
  <si>
    <r>
      <t xml:space="preserve">Budowa placu zabaw przy budynku Gimnazjum w Wymysłowie na terenie gminnym </t>
    </r>
    <r>
      <rPr>
        <sz val="9"/>
        <color indexed="17"/>
        <rFont val="Times New Roman"/>
        <family val="1"/>
      </rPr>
      <t>(w tym F.S. 31.360)</t>
    </r>
  </si>
  <si>
    <t>rok 2015</t>
  </si>
  <si>
    <t>Wykonanie na 31.12.2015r</t>
  </si>
  <si>
    <t>w tym fs. 157.747</t>
  </si>
  <si>
    <t>Budowa oświetlenia ulicznego w miejscowosci Andrzejów Duranowski</t>
  </si>
  <si>
    <r>
      <t xml:space="preserve">Wyposażenie placu zabaw </t>
    </r>
    <r>
      <rPr>
        <sz val="9"/>
        <rFont val="Arial"/>
        <family val="2"/>
      </rPr>
      <t>w Bielicach</t>
    </r>
  </si>
  <si>
    <t>Bronisławy</t>
  </si>
  <si>
    <t xml:space="preserve">Budowa parkingu przy drodze gminnej w Kątach (obok szkoły) </t>
  </si>
  <si>
    <t>Remont świetlicy wiejskiej w Czystem</t>
  </si>
  <si>
    <t>Odwodnienie dróg gminnych</t>
  </si>
  <si>
    <t>Zakup tłucznia na bieżące naprawy dróg gminnych</t>
  </si>
  <si>
    <t>Konserwacja rowów przy drogach gminnych</t>
  </si>
  <si>
    <t>Budowa placu zabaw przy budynku Gimnazjum w Wymysłowie na terenie gminnym</t>
  </si>
  <si>
    <t>Przebudowa drogi gminnej w miejscowości Dachowa</t>
  </si>
  <si>
    <t>Zakup wiaty przystankowej w m.Dzięglewo</t>
  </si>
  <si>
    <t xml:space="preserve">Remont budynku OSP Mokas </t>
  </si>
  <si>
    <t>Budowa ogrodzenia przy Szkole Podst.w Mokasie</t>
  </si>
  <si>
    <t>Remont budynku Szkoły w Feliksowie</t>
  </si>
  <si>
    <t xml:space="preserve">Remont Budynku OSP Feliksów </t>
  </si>
  <si>
    <t>Wykonanie ogrodzenia przy Szkole Podst.w Gawłowie</t>
  </si>
  <si>
    <t>Janaszówek</t>
  </si>
  <si>
    <t>Utwardzenie poboczy drogi gminnej w Janówku Duranowskim</t>
  </si>
  <si>
    <t>Wykonanie ogrodzenia placu zabaw oraz monitoring szkoły w Wyczółkach</t>
  </si>
  <si>
    <t>Ogrodzenie przy Szkole Podstawowej w Gawłowie</t>
  </si>
  <si>
    <t>Remont drogi przejazdowej przez wieś</t>
  </si>
  <si>
    <t>Wykonanie "spowalniaczy" na drogach osiedlowych</t>
  </si>
  <si>
    <t>Budowa oświetlenia ulicznego w miejscowosci Kaźmierów-Ignacówka</t>
  </si>
  <si>
    <t>Budowa oświetlenia ulicznego w miejscowosci Kożuszki Parcel (k.hydroforni)</t>
  </si>
  <si>
    <t>Nowe Mostki</t>
  </si>
  <si>
    <t>Zakup pieca CO dla OSP Nowe Mostki</t>
  </si>
  <si>
    <t>Modernizacja pracowni informatycznej Szkoła Podstawowa w Feliksowie</t>
  </si>
  <si>
    <t>Orły Cesin</t>
  </si>
  <si>
    <t>Odtworzenie geodezyjne drogi gminnej Feliksów -Orły Cesin</t>
  </si>
  <si>
    <t>Przygotowanie geodezyjne i projektowe działek pod budowę świetlicy wiejskiej</t>
  </si>
  <si>
    <t>Budowa oświetlenia ulicznego w miejscowości Rozlazłów</t>
  </si>
  <si>
    <t>Poszerzenie drogi gminnej w Sielicach</t>
  </si>
  <si>
    <t xml:space="preserve">Budowa parkingu przy drodze gminnej w Kątach(obok szkoły) </t>
  </si>
  <si>
    <t>Zakup kruszywa na bieżące naprawy dróg gminnych</t>
  </si>
  <si>
    <t>Ogrodzenie Szkoły w Wyczółkach</t>
  </si>
  <si>
    <t>Zakup i instalacja urządzeń wentylacyjnych w OSP Wyczółki</t>
  </si>
  <si>
    <t>Zosin</t>
  </si>
  <si>
    <t>Zakup wiaty przystankowej w m.Zosin</t>
  </si>
  <si>
    <t>Uzupełnienie ubytków  dróg gminnych asfaltem</t>
  </si>
  <si>
    <t>Utwardzenie terenu gminnego pod pojemnikami do segregacji odpadów</t>
  </si>
  <si>
    <t>Zakup tablic interaktywnych,TV,oprogramowania           do Zespołu Szkól w Kątach</t>
  </si>
  <si>
    <t>47.</t>
  </si>
  <si>
    <t>Budowa oświetlenia ulicznego w miejscowości Żuków</t>
  </si>
  <si>
    <t>48.</t>
  </si>
  <si>
    <t>Wykonanie na 31 grudnia 2015.</t>
  </si>
  <si>
    <t xml:space="preserve">% wykonania </t>
  </si>
  <si>
    <t>Wymiana ogrodzenia wokół Szkoły Podstawowej w Mokasie</t>
  </si>
  <si>
    <t>Zakup tablic interaktywnych do Zespołu Szkół w Kątach</t>
  </si>
  <si>
    <t>Zakup wyposażenia do świetlicy wiejskiej w Feliksowie</t>
  </si>
  <si>
    <t>Remont wnętrz budynku OSP Wyczółki</t>
  </si>
  <si>
    <t>Projekt rozbudowy  budynku Szkoły Podstawowej w Feliksowie</t>
  </si>
  <si>
    <t>Budowa placu zabaw przy budynku Gimnazjum w Wymysłowie</t>
  </si>
  <si>
    <t>Montaż piłkochwytów  na boisku przy Szkole Podstawowej w Żukowie</t>
  </si>
  <si>
    <t>Wydatki na 2015 rok obejmujące zadania jednostek pomocniczych gminy, w tym realizowane w ramach funduszu sołeckiego</t>
  </si>
  <si>
    <t>Planowane wydatki na 2015 rok po zmianach</t>
  </si>
  <si>
    <t>Plan na 01.01.2015r.</t>
  </si>
  <si>
    <t>URG Nr IV/16/2014 z 31.12.2014r.</t>
  </si>
  <si>
    <t>+ 43 286,77</t>
  </si>
  <si>
    <t>- 1 970,12</t>
  </si>
  <si>
    <t>Zmiany w trakcie roku budżetowego 2015r.</t>
  </si>
  <si>
    <t>Wykonanie na 31.12.2015r.</t>
  </si>
  <si>
    <t>URG Nr IX/44/2015 z 27.05.2015r.</t>
  </si>
  <si>
    <t>+ 41 316,65</t>
  </si>
  <si>
    <t>URG Nr XII/53/2015 z 24.06.2015r.</t>
  </si>
  <si>
    <t>+ 1 970,12</t>
  </si>
  <si>
    <t>+ 2 674,00</t>
  </si>
  <si>
    <t>URG Nr VI/27/2015 z 25.03.2015r.</t>
  </si>
  <si>
    <t>+ 45 960,77</t>
  </si>
  <si>
    <t>Gmina Sochaczew stawia na rozwój usług edukacyjnych najmłodzszych dzieci</t>
  </si>
  <si>
    <t>Załącznik nr 8 do Sprawozdania z Wykonania Budżetu Gminy Sochaczew za 2015 rok</t>
  </si>
  <si>
    <t xml:space="preserve">   Załącznik nr 1 do Sprawozdania z Wykonania Budżetu Gminy Sochaczew za 2015 rok</t>
  </si>
  <si>
    <t>Załącznik nr 3 do Sprawozdania z Wykonania Budżetu Gminy Sochaczew za 2015 rok</t>
  </si>
  <si>
    <t>Załącznik nr 4 do Sprawozdania z Wykonania Budżetu Gminy Sochaczew za 2015 rok</t>
  </si>
  <si>
    <t>Załącznik nr 5 do Sprawozdania z Wykonania Budżetu Gminy Sochaczew za 2015 rok</t>
  </si>
  <si>
    <t xml:space="preserve"> Załącznik nr 6 do Sprawozdania z Wykonania Budżetu Gminy Sochaczew za 2015 rok</t>
  </si>
  <si>
    <t>Załącznik nr 9 do Sprawozdania z Wykonania Budżetu Gminy Sochaczew za 2015 rok</t>
  </si>
  <si>
    <t>Wykonanie na dzień 31.12.2015r</t>
  </si>
  <si>
    <t>Załącznik nr 7 do Sprawozdania z Wykonania Budżetu Gminy Sochaczew za 2015 rok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</si>
</sst>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.0000"/>
    <numFmt numFmtId="174" formatCode="#,##0.00\ _z_ł"/>
    <numFmt numFmtId="175" formatCode="0.0"/>
    <numFmt numFmtId="176" formatCode="#,##0.00_ ;\-#,##0.00\ "/>
  </numFmts>
  <fonts count="8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sz val="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7"/>
      <name val="Arial CE"/>
      <family val="0"/>
    </font>
    <font>
      <sz val="7"/>
      <name val="Arial CE"/>
      <family val="0"/>
    </font>
    <font>
      <b/>
      <sz val="6"/>
      <name val="Arial"/>
      <family val="2"/>
    </font>
    <font>
      <sz val="6"/>
      <name val="Times New Roman"/>
      <family val="1"/>
    </font>
    <font>
      <b/>
      <sz val="5.5"/>
      <name val="Arial"/>
      <family val="2"/>
    </font>
    <font>
      <sz val="5.5"/>
      <name val="Arial CE"/>
      <family val="0"/>
    </font>
    <font>
      <b/>
      <sz val="5.5"/>
      <name val="Arial CE"/>
      <family val="0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sz val="10"/>
      <color indexed="5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b/>
      <sz val="7"/>
      <color indexed="10"/>
      <name val="Arial"/>
      <family val="2"/>
    </font>
    <font>
      <sz val="5.5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b/>
      <sz val="7"/>
      <color rgb="FFFF0000"/>
      <name val="Arial"/>
      <family val="2"/>
    </font>
    <font>
      <sz val="5.5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8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26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7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0" fontId="21" fillId="32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0" fontId="1" fillId="0" borderId="10" xfId="55" applyNumberFormat="1" applyFont="1" applyBorder="1" applyAlignment="1">
      <alignment vertical="center"/>
    </xf>
    <xf numFmtId="10" fontId="1" fillId="33" borderId="10" xfId="55" applyNumberFormat="1" applyFont="1" applyFill="1" applyBorder="1" applyAlignment="1">
      <alignment vertical="center"/>
    </xf>
    <xf numFmtId="10" fontId="0" fillId="0" borderId="10" xfId="55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10" fontId="18" fillId="0" borderId="10" xfId="55" applyNumberFormat="1" applyFont="1" applyBorder="1" applyAlignment="1">
      <alignment horizontal="right" vertical="center"/>
    </xf>
    <xf numFmtId="10" fontId="23" fillId="0" borderId="10" xfId="0" applyNumberFormat="1" applyFont="1" applyBorder="1" applyAlignment="1">
      <alignment horizontal="center" vertical="center" wrapText="1"/>
    </xf>
    <xf numFmtId="10" fontId="22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18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right" vertical="center"/>
    </xf>
    <xf numFmtId="174" fontId="18" fillId="0" borderId="10" xfId="0" applyNumberFormat="1" applyFont="1" applyFill="1" applyBorder="1" applyAlignment="1">
      <alignment vertical="center" wrapText="1"/>
    </xf>
    <xf numFmtId="174" fontId="18" fillId="0" borderId="10" xfId="0" applyNumberFormat="1" applyFont="1" applyBorder="1" applyAlignment="1">
      <alignment vertical="center" wrapText="1"/>
    </xf>
    <xf numFmtId="174" fontId="18" fillId="0" borderId="12" xfId="0" applyNumberFormat="1" applyFont="1" applyBorder="1" applyAlignment="1">
      <alignment vertical="center" wrapText="1"/>
    </xf>
    <xf numFmtId="174" fontId="18" fillId="0" borderId="13" xfId="0" applyNumberFormat="1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 wrapText="1"/>
    </xf>
    <xf numFmtId="4" fontId="18" fillId="0" borderId="13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/>
    </xf>
    <xf numFmtId="10" fontId="24" fillId="0" borderId="10" xfId="55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right" vertical="center"/>
    </xf>
    <xf numFmtId="10" fontId="24" fillId="33" borderId="10" xfId="55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/>
    </xf>
    <xf numFmtId="4" fontId="28" fillId="33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4" fillId="0" borderId="10" xfId="0" applyFont="1" applyBorder="1" applyAlignment="1">
      <alignment vertical="center" wrapText="1"/>
    </xf>
    <xf numFmtId="0" fontId="0" fillId="0" borderId="0" xfId="52" applyFont="1" applyFill="1" applyAlignment="1">
      <alignment horizontal="left"/>
      <protection/>
    </xf>
    <xf numFmtId="0" fontId="18" fillId="0" borderId="1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3" fillId="32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/>
    </xf>
    <xf numFmtId="10" fontId="23" fillId="0" borderId="10" xfId="0" applyNumberFormat="1" applyFont="1" applyFill="1" applyBorder="1" applyAlignment="1">
      <alignment horizontal="center" vertical="center" wrapText="1"/>
    </xf>
    <xf numFmtId="10" fontId="22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" fontId="23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horizontal="right"/>
    </xf>
    <xf numFmtId="4" fontId="18" fillId="0" borderId="10" xfId="0" applyNumberFormat="1" applyFont="1" applyFill="1" applyBorder="1" applyAlignment="1">
      <alignment vertical="center"/>
    </xf>
    <xf numFmtId="4" fontId="24" fillId="33" borderId="10" xfId="0" applyNumberFormat="1" applyFont="1" applyFill="1" applyBorder="1" applyAlignment="1">
      <alignment vertical="center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0" xfId="0" applyFont="1" applyFill="1" applyBorder="1" applyAlignment="1">
      <alignment vertical="center" wrapText="1"/>
    </xf>
    <xf numFmtId="49" fontId="32" fillId="36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vertical="center"/>
    </xf>
    <xf numFmtId="10" fontId="18" fillId="0" borderId="10" xfId="55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wrapText="1"/>
    </xf>
    <xf numFmtId="0" fontId="18" fillId="0" borderId="0" xfId="0" applyFont="1" applyAlignment="1">
      <alignment wrapText="1"/>
    </xf>
    <xf numFmtId="49" fontId="24" fillId="0" borderId="10" xfId="0" applyNumberFormat="1" applyFont="1" applyBorder="1" applyAlignment="1">
      <alignment horizontal="right" vertical="center"/>
    </xf>
    <xf numFmtId="10" fontId="24" fillId="0" borderId="10" xfId="55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right" vertical="center"/>
    </xf>
    <xf numFmtId="49" fontId="24" fillId="33" borderId="10" xfId="0" applyNumberFormat="1" applyFont="1" applyFill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49" fontId="79" fillId="0" borderId="0" xfId="0" applyNumberFormat="1" applyFont="1" applyAlignment="1">
      <alignment horizontal="right" vertical="center"/>
    </xf>
    <xf numFmtId="0" fontId="79" fillId="0" borderId="0" xfId="0" applyFont="1" applyAlignment="1">
      <alignment/>
    </xf>
    <xf numFmtId="49" fontId="79" fillId="0" borderId="0" xfId="0" applyNumberFormat="1" applyFont="1" applyAlignment="1">
      <alignment horizontal="right"/>
    </xf>
    <xf numFmtId="49" fontId="79" fillId="0" borderId="0" xfId="0" applyNumberFormat="1" applyFont="1" applyAlignment="1">
      <alignment/>
    </xf>
    <xf numFmtId="0" fontId="24" fillId="33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49" fontId="32" fillId="36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4" fontId="34" fillId="36" borderId="10" xfId="0" applyNumberFormat="1" applyFont="1" applyFill="1" applyBorder="1" applyAlignment="1">
      <alignment horizontal="right" vertical="center" wrapText="1"/>
    </xf>
    <xf numFmtId="10" fontId="34" fillId="36" borderId="10" xfId="55" applyNumberFormat="1" applyFont="1" applyFill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82" fillId="0" borderId="10" xfId="0" applyNumberFormat="1" applyFont="1" applyFill="1" applyBorder="1" applyAlignment="1">
      <alignment horizontal="right" vertical="center" wrapText="1"/>
    </xf>
    <xf numFmtId="4" fontId="82" fillId="0" borderId="10" xfId="0" applyNumberFormat="1" applyFont="1" applyBorder="1" applyAlignment="1">
      <alignment horizontal="right" vertical="center" wrapText="1"/>
    </xf>
    <xf numFmtId="10" fontId="25" fillId="0" borderId="10" xfId="55" applyNumberFormat="1" applyFont="1" applyBorder="1" applyAlignment="1">
      <alignment horizontal="right" vertical="center" wrapText="1"/>
    </xf>
    <xf numFmtId="10" fontId="25" fillId="0" borderId="10" xfId="55" applyNumberFormat="1" applyFont="1" applyFill="1" applyBorder="1" applyAlignment="1">
      <alignment horizontal="right" vertical="center" wrapText="1"/>
    </xf>
    <xf numFmtId="4" fontId="34" fillId="36" borderId="10" xfId="0" applyNumberFormat="1" applyFont="1" applyFill="1" applyBorder="1" applyAlignment="1">
      <alignment horizontal="right" vertical="center"/>
    </xf>
    <xf numFmtId="4" fontId="34" fillId="36" borderId="10" xfId="0" applyNumberFormat="1" applyFont="1" applyFill="1" applyBorder="1" applyAlignment="1">
      <alignment vertical="center"/>
    </xf>
    <xf numFmtId="4" fontId="25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5" fillId="0" borderId="10" xfId="0" applyNumberFormat="1" applyFont="1" applyFill="1" applyBorder="1" applyAlignment="1">
      <alignment horizontal="right" vertical="center"/>
    </xf>
    <xf numFmtId="4" fontId="36" fillId="36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10" fontId="34" fillId="34" borderId="10" xfId="55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4" fontId="36" fillId="34" borderId="10" xfId="0" applyNumberFormat="1" applyFont="1" applyFill="1" applyBorder="1" applyAlignment="1">
      <alignment horizontal="right" vertical="center"/>
    </xf>
    <xf numFmtId="4" fontId="34" fillId="34" borderId="1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3" fontId="23" fillId="0" borderId="13" xfId="0" applyNumberFormat="1" applyFont="1" applyFill="1" applyBorder="1" applyAlignment="1">
      <alignment horizontal="right" vertical="center"/>
    </xf>
    <xf numFmtId="3" fontId="23" fillId="0" borderId="13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76" fontId="22" fillId="0" borderId="10" xfId="42" applyNumberFormat="1" applyFont="1" applyBorder="1" applyAlignment="1">
      <alignment horizontal="right" vertical="center"/>
    </xf>
    <xf numFmtId="176" fontId="22" fillId="0" borderId="10" xfId="42" applyNumberFormat="1" applyFont="1" applyBorder="1" applyAlignment="1">
      <alignment horizontal="right" vertical="center" wrapText="1"/>
    </xf>
    <xf numFmtId="0" fontId="83" fillId="0" borderId="10" xfId="0" applyFont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10" fontId="22" fillId="0" borderId="10" xfId="0" applyNumberFormat="1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horizontal="right" vertical="center"/>
    </xf>
    <xf numFmtId="0" fontId="84" fillId="0" borderId="0" xfId="0" applyFont="1" applyAlignment="1">
      <alignment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right" vertical="center"/>
    </xf>
    <xf numFmtId="3" fontId="22" fillId="34" borderId="10" xfId="0" applyNumberFormat="1" applyFont="1" applyFill="1" applyBorder="1" applyAlignment="1">
      <alignment horizontal="center" vertical="center" wrapText="1"/>
    </xf>
    <xf numFmtId="4" fontId="22" fillId="34" borderId="10" xfId="0" applyNumberFormat="1" applyFont="1" applyFill="1" applyBorder="1" applyAlignment="1">
      <alignment vertical="center" wrapText="1"/>
    </xf>
    <xf numFmtId="0" fontId="79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14" fillId="0" borderId="10" xfId="0" applyNumberFormat="1" applyFont="1" applyFill="1" applyBorder="1" applyAlignment="1">
      <alignment horizontal="right" vertical="center"/>
    </xf>
    <xf numFmtId="10" fontId="24" fillId="34" borderId="10" xfId="55" applyNumberFormat="1" applyFont="1" applyFill="1" applyBorder="1" applyAlignment="1">
      <alignment horizontal="right" vertical="center"/>
    </xf>
    <xf numFmtId="4" fontId="28" fillId="34" borderId="10" xfId="0" applyNumberFormat="1" applyFont="1" applyFill="1" applyBorder="1" applyAlignment="1">
      <alignment/>
    </xf>
    <xf numFmtId="10" fontId="6" fillId="0" borderId="10" xfId="0" applyNumberFormat="1" applyFont="1" applyBorder="1" applyAlignment="1">
      <alignment/>
    </xf>
    <xf numFmtId="10" fontId="28" fillId="34" borderId="10" xfId="0" applyNumberFormat="1" applyFont="1" applyFill="1" applyBorder="1" applyAlignment="1">
      <alignment/>
    </xf>
    <xf numFmtId="10" fontId="18" fillId="0" borderId="10" xfId="55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0" fontId="6" fillId="0" borderId="0" xfId="0" applyNumberFormat="1" applyFont="1" applyFill="1" applyBorder="1" applyAlignment="1">
      <alignment/>
    </xf>
    <xf numFmtId="10" fontId="28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8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vertical="center" wrapText="1"/>
    </xf>
    <xf numFmtId="2" fontId="10" fillId="33" borderId="12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9" fillId="37" borderId="18" xfId="0" applyFont="1" applyFill="1" applyBorder="1" applyAlignment="1">
      <alignment horizontal="left"/>
    </xf>
    <xf numFmtId="0" fontId="1" fillId="37" borderId="19" xfId="0" applyFont="1" applyFill="1" applyBorder="1" applyAlignment="1">
      <alignment horizontal="left"/>
    </xf>
    <xf numFmtId="0" fontId="1" fillId="37" borderId="17" xfId="0" applyFont="1" applyFill="1" applyBorder="1" applyAlignment="1">
      <alignment horizontal="left"/>
    </xf>
    <xf numFmtId="0" fontId="28" fillId="37" borderId="18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33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9" fontId="22" fillId="0" borderId="10" xfId="55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4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4" fillId="33" borderId="18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92</xdr:row>
      <xdr:rowOff>66675</xdr:rowOff>
    </xdr:from>
    <xdr:to>
      <xdr:col>11</xdr:col>
      <xdr:colOff>9525</xdr:colOff>
      <xdr:row>102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31546800"/>
          <a:ext cx="7658100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Ogółem w Gminie Sochaczew są 34 sołectwa; z tego 33  przystapiły do Funduszu Sołeckiego.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Niestety w 9 sołectwach zaplanowane zadania nie zostały zrealizowane.Przyczyny tego zjawiska są różne.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związku z zapowiadaną reformą systemu oświaty (planowanaa likwidacja gimnazjów) Rada Gminy Sochaczew podjęła decyzję o przesunieciu na 2016 rok terminu co do rozbudoowy budynku Szkoły w Feliksowie. (Plan na wykonanie projektu rozbudowy budynku Szkoły Podstawowej w Feliksowie na 01.01.2015 rok wynosił 60.000,00 zł. w tym F.S. 6.917,00 zł. tj,11,53%)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Wyposażenie placu zabaw w Bielicach - rozbieżności wśród mieszkańców co do lokalizacji i rodzaju urządzeń na plac zabaw to główna przyczyna niezrealizowania zadania.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 pozostałych przypadkach, społeczność lokalna nie wykazała głębszego zaangażowania przy realizacji przedsięwzięć zgłoszonych wcześniej przy składaniu wniosków.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13"/>
  <sheetViews>
    <sheetView tabSelected="1" zoomScale="120" zoomScaleNormal="120" zoomScaleSheetLayoutView="100" zoomScalePageLayoutView="0" workbookViewId="0" topLeftCell="A1">
      <selection activeCell="I109" sqref="I109"/>
    </sheetView>
  </sheetViews>
  <sheetFormatPr defaultColWidth="9.140625" defaultRowHeight="12.75"/>
  <cols>
    <col min="1" max="1" width="2.8515625" style="0" customWidth="1"/>
    <col min="2" max="2" width="11.57421875" style="0" customWidth="1"/>
    <col min="3" max="3" width="8.28125" style="0" customWidth="1"/>
    <col min="4" max="4" width="8.57421875" style="0" customWidth="1"/>
    <col min="5" max="5" width="8.7109375" style="121" customWidth="1"/>
    <col min="6" max="6" width="7.00390625" style="121" customWidth="1"/>
    <col min="7" max="7" width="8.140625" style="0" customWidth="1"/>
    <col min="8" max="8" width="8.140625" style="121" customWidth="1"/>
    <col min="9" max="9" width="7.421875" style="121" customWidth="1"/>
    <col min="10" max="10" width="8.421875" style="0" customWidth="1"/>
    <col min="11" max="11" width="8.8515625" style="0" customWidth="1"/>
    <col min="12" max="13" width="7.8515625" style="121" customWidth="1"/>
    <col min="14" max="14" width="8.00390625" style="0" customWidth="1"/>
    <col min="15" max="15" width="7.7109375" style="121" customWidth="1"/>
    <col min="16" max="16" width="7.00390625" style="121" customWidth="1"/>
    <col min="17" max="17" width="5.421875" style="0" customWidth="1"/>
  </cols>
  <sheetData>
    <row r="1" spans="2:13" ht="18">
      <c r="B1" s="5"/>
      <c r="F1" s="187" t="s">
        <v>423</v>
      </c>
      <c r="G1" s="121"/>
      <c r="I1"/>
      <c r="J1" s="121"/>
      <c r="K1" s="121"/>
      <c r="L1"/>
      <c r="M1"/>
    </row>
    <row r="2" ht="18">
      <c r="B2" s="5"/>
    </row>
    <row r="3" ht="9.75" customHeight="1">
      <c r="B3" s="5"/>
    </row>
    <row r="4" ht="12.75">
      <c r="C4" s="1" t="s">
        <v>9</v>
      </c>
    </row>
    <row r="5" spans="1:17" s="110" customFormat="1" ht="21" customHeight="1">
      <c r="A5" s="294" t="s">
        <v>0</v>
      </c>
      <c r="B5" s="300" t="s">
        <v>8</v>
      </c>
      <c r="C5" s="287" t="s">
        <v>278</v>
      </c>
      <c r="D5" s="288"/>
      <c r="E5" s="288"/>
      <c r="F5" s="288"/>
      <c r="G5" s="288"/>
      <c r="H5" s="289"/>
      <c r="I5" s="290"/>
      <c r="J5" s="299" t="s">
        <v>279</v>
      </c>
      <c r="K5" s="299"/>
      <c r="L5" s="299"/>
      <c r="M5" s="299"/>
      <c r="N5" s="299"/>
      <c r="O5" s="299"/>
      <c r="P5" s="299"/>
      <c r="Q5" s="294" t="s">
        <v>200</v>
      </c>
    </row>
    <row r="6" spans="1:17" s="110" customFormat="1" ht="21.75" customHeight="1">
      <c r="A6" s="295"/>
      <c r="B6" s="285"/>
      <c r="C6" s="294" t="s">
        <v>1</v>
      </c>
      <c r="D6" s="283" t="s">
        <v>6</v>
      </c>
      <c r="E6" s="291"/>
      <c r="F6" s="291"/>
      <c r="G6" s="291"/>
      <c r="H6" s="292"/>
      <c r="I6" s="293"/>
      <c r="J6" s="300" t="s">
        <v>199</v>
      </c>
      <c r="K6" s="301" t="s">
        <v>6</v>
      </c>
      <c r="L6" s="301"/>
      <c r="M6" s="301"/>
      <c r="N6" s="301"/>
      <c r="O6" s="301"/>
      <c r="P6" s="301"/>
      <c r="Q6" s="298"/>
    </row>
    <row r="7" spans="1:17" s="110" customFormat="1" ht="23.25" customHeight="1">
      <c r="A7" s="298"/>
      <c r="B7" s="303"/>
      <c r="C7" s="295"/>
      <c r="D7" s="281" t="s">
        <v>2</v>
      </c>
      <c r="E7" s="283" t="s">
        <v>6</v>
      </c>
      <c r="F7" s="284"/>
      <c r="G7" s="285" t="s">
        <v>5</v>
      </c>
      <c r="H7" s="283" t="s">
        <v>6</v>
      </c>
      <c r="I7" s="284"/>
      <c r="J7" s="285"/>
      <c r="K7" s="281" t="s">
        <v>2</v>
      </c>
      <c r="L7" s="283" t="s">
        <v>6</v>
      </c>
      <c r="M7" s="284"/>
      <c r="N7" s="285" t="s">
        <v>5</v>
      </c>
      <c r="O7" s="283" t="s">
        <v>6</v>
      </c>
      <c r="P7" s="284"/>
      <c r="Q7" s="298"/>
    </row>
    <row r="8" spans="1:17" s="110" customFormat="1" ht="100.5" customHeight="1">
      <c r="A8" s="302"/>
      <c r="B8" s="304"/>
      <c r="C8" s="296"/>
      <c r="D8" s="282"/>
      <c r="E8" s="116" t="s">
        <v>225</v>
      </c>
      <c r="F8" s="117" t="s">
        <v>226</v>
      </c>
      <c r="G8" s="286"/>
      <c r="H8" s="116" t="s">
        <v>225</v>
      </c>
      <c r="I8" s="117" t="s">
        <v>226</v>
      </c>
      <c r="J8" s="286"/>
      <c r="K8" s="282"/>
      <c r="L8" s="116" t="s">
        <v>225</v>
      </c>
      <c r="M8" s="117" t="s">
        <v>226</v>
      </c>
      <c r="N8" s="286"/>
      <c r="O8" s="116" t="s">
        <v>225</v>
      </c>
      <c r="P8" s="117" t="s">
        <v>226</v>
      </c>
      <c r="Q8" s="298"/>
    </row>
    <row r="9" spans="1:17" s="111" customFormat="1" ht="18" customHeight="1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</row>
    <row r="10" spans="1:17" s="114" customFormat="1" ht="32.25" customHeight="1">
      <c r="A10" s="188" t="s">
        <v>83</v>
      </c>
      <c r="B10" s="151" t="s">
        <v>84</v>
      </c>
      <c r="C10" s="195">
        <f>SUM(D10,G10)</f>
        <v>144160.42</v>
      </c>
      <c r="D10" s="195">
        <f aca="true" t="shared" si="0" ref="D10:I10">SUM(D11:D12)</f>
        <v>144160.42</v>
      </c>
      <c r="E10" s="195">
        <f t="shared" si="0"/>
        <v>141160.42</v>
      </c>
      <c r="F10" s="195">
        <f t="shared" si="0"/>
        <v>0</v>
      </c>
      <c r="G10" s="195">
        <f t="shared" si="0"/>
        <v>0</v>
      </c>
      <c r="H10" s="195">
        <f t="shared" si="0"/>
        <v>0</v>
      </c>
      <c r="I10" s="195">
        <f t="shared" si="0"/>
        <v>0</v>
      </c>
      <c r="J10" s="195">
        <f aca="true" t="shared" si="1" ref="J10:J20">SUM(K10,N10)</f>
        <v>143103.89</v>
      </c>
      <c r="K10" s="195">
        <f aca="true" t="shared" si="2" ref="K10:P10">SUM(K11:K12)</f>
        <v>143103.89</v>
      </c>
      <c r="L10" s="195">
        <f t="shared" si="2"/>
        <v>141159.98</v>
      </c>
      <c r="M10" s="195">
        <f t="shared" si="2"/>
        <v>0</v>
      </c>
      <c r="N10" s="195">
        <f t="shared" si="2"/>
        <v>0</v>
      </c>
      <c r="O10" s="195">
        <f t="shared" si="2"/>
        <v>0</v>
      </c>
      <c r="P10" s="195">
        <f t="shared" si="2"/>
        <v>0</v>
      </c>
      <c r="Q10" s="196">
        <f>J10/C10</f>
        <v>0.9926711506528629</v>
      </c>
    </row>
    <row r="11" spans="1:17" s="113" customFormat="1" ht="129.75" customHeight="1">
      <c r="A11" s="189"/>
      <c r="B11" s="155" t="s">
        <v>85</v>
      </c>
      <c r="C11" s="197">
        <f aca="true" t="shared" si="3" ref="C11:C77">SUM(D11,G11)</f>
        <v>3000</v>
      </c>
      <c r="D11" s="197">
        <v>3000</v>
      </c>
      <c r="E11" s="198"/>
      <c r="F11" s="198"/>
      <c r="G11" s="197"/>
      <c r="H11" s="198"/>
      <c r="I11" s="198"/>
      <c r="J11" s="197">
        <f t="shared" si="1"/>
        <v>1943.91</v>
      </c>
      <c r="K11" s="197">
        <v>1943.91</v>
      </c>
      <c r="L11" s="199"/>
      <c r="M11" s="199"/>
      <c r="N11" s="200"/>
      <c r="O11" s="199"/>
      <c r="P11" s="199"/>
      <c r="Q11" s="201">
        <f>J11/C11</f>
        <v>0.64797</v>
      </c>
    </row>
    <row r="12" spans="1:17" s="124" customFormat="1" ht="104.25" customHeight="1">
      <c r="A12" s="190"/>
      <c r="B12" s="125" t="s">
        <v>90</v>
      </c>
      <c r="C12" s="198">
        <f t="shared" si="3"/>
        <v>141160.42</v>
      </c>
      <c r="D12" s="198">
        <v>141160.42</v>
      </c>
      <c r="E12" s="198">
        <v>141160.42</v>
      </c>
      <c r="F12" s="198"/>
      <c r="G12" s="198"/>
      <c r="H12" s="198"/>
      <c r="I12" s="198"/>
      <c r="J12" s="198">
        <f t="shared" si="1"/>
        <v>141159.98</v>
      </c>
      <c r="K12" s="198">
        <v>141159.98</v>
      </c>
      <c r="L12" s="198">
        <v>141159.98</v>
      </c>
      <c r="M12" s="199"/>
      <c r="N12" s="199"/>
      <c r="O12" s="199"/>
      <c r="P12" s="199"/>
      <c r="Q12" s="202">
        <f aca="true" t="shared" si="4" ref="Q12:Q82">J12/C12</f>
        <v>0.999996882978954</v>
      </c>
    </row>
    <row r="13" spans="1:17" s="124" customFormat="1" ht="53.25" customHeight="1">
      <c r="A13" s="188" t="s">
        <v>282</v>
      </c>
      <c r="B13" s="151" t="s">
        <v>133</v>
      </c>
      <c r="C13" s="195">
        <f aca="true" t="shared" si="5" ref="C13:C21">SUM(D13,G13)</f>
        <v>13700</v>
      </c>
      <c r="D13" s="195">
        <f aca="true" t="shared" si="6" ref="D13:I13">SUM(D14)</f>
        <v>13700</v>
      </c>
      <c r="E13" s="195">
        <f t="shared" si="6"/>
        <v>13700</v>
      </c>
      <c r="F13" s="195">
        <f t="shared" si="6"/>
        <v>0</v>
      </c>
      <c r="G13" s="195">
        <f t="shared" si="6"/>
        <v>0</v>
      </c>
      <c r="H13" s="195">
        <f t="shared" si="6"/>
        <v>0</v>
      </c>
      <c r="I13" s="195">
        <f t="shared" si="6"/>
        <v>0</v>
      </c>
      <c r="J13" s="195">
        <f>SUM(K13,N13)</f>
        <v>13700</v>
      </c>
      <c r="K13" s="195">
        <f aca="true" t="shared" si="7" ref="K13:P13">SUM(K14)</f>
        <v>13700</v>
      </c>
      <c r="L13" s="195">
        <f t="shared" si="7"/>
        <v>13700</v>
      </c>
      <c r="M13" s="195">
        <f t="shared" si="7"/>
        <v>0</v>
      </c>
      <c r="N13" s="195">
        <f t="shared" si="7"/>
        <v>0</v>
      </c>
      <c r="O13" s="195">
        <f t="shared" si="7"/>
        <v>0</v>
      </c>
      <c r="P13" s="195">
        <f t="shared" si="7"/>
        <v>0</v>
      </c>
      <c r="Q13" s="196">
        <f aca="true" t="shared" si="8" ref="Q13:Q21">J13/C13</f>
        <v>1</v>
      </c>
    </row>
    <row r="14" spans="1:17" s="124" customFormat="1" ht="105" customHeight="1">
      <c r="A14" s="189"/>
      <c r="B14" s="155" t="s">
        <v>283</v>
      </c>
      <c r="C14" s="197">
        <f t="shared" si="5"/>
        <v>13700</v>
      </c>
      <c r="D14" s="197">
        <v>13700</v>
      </c>
      <c r="E14" s="198">
        <v>13700</v>
      </c>
      <c r="F14" s="198"/>
      <c r="G14" s="197"/>
      <c r="H14" s="198"/>
      <c r="I14" s="198"/>
      <c r="J14" s="197">
        <f>SUM(K14,N14)</f>
        <v>13700</v>
      </c>
      <c r="K14" s="197">
        <v>13700</v>
      </c>
      <c r="L14" s="197">
        <v>13700</v>
      </c>
      <c r="M14" s="198"/>
      <c r="N14" s="197"/>
      <c r="O14" s="198"/>
      <c r="P14" s="198"/>
      <c r="Q14" s="201">
        <f t="shared" si="8"/>
        <v>1</v>
      </c>
    </row>
    <row r="15" spans="1:17" s="114" customFormat="1" ht="51.75" customHeight="1">
      <c r="A15" s="188" t="s">
        <v>116</v>
      </c>
      <c r="B15" s="151" t="s">
        <v>117</v>
      </c>
      <c r="C15" s="195">
        <f t="shared" si="5"/>
        <v>2872859.34</v>
      </c>
      <c r="D15" s="195">
        <f aca="true" t="shared" si="9" ref="D15:I15">SUM(D16:D18)</f>
        <v>0</v>
      </c>
      <c r="E15" s="195">
        <f t="shared" si="9"/>
        <v>0</v>
      </c>
      <c r="F15" s="195">
        <f t="shared" si="9"/>
        <v>0</v>
      </c>
      <c r="G15" s="195">
        <f t="shared" si="9"/>
        <v>2872859.34</v>
      </c>
      <c r="H15" s="195">
        <f t="shared" si="9"/>
        <v>2872859.34</v>
      </c>
      <c r="I15" s="195">
        <f t="shared" si="9"/>
        <v>0</v>
      </c>
      <c r="J15" s="195">
        <f t="shared" si="1"/>
        <v>2811109.33</v>
      </c>
      <c r="K15" s="195">
        <f aca="true" t="shared" si="10" ref="K15:P15">SUM(K16:K18)</f>
        <v>0</v>
      </c>
      <c r="L15" s="195">
        <f t="shared" si="10"/>
        <v>0</v>
      </c>
      <c r="M15" s="195">
        <f t="shared" si="10"/>
        <v>0</v>
      </c>
      <c r="N15" s="195">
        <f t="shared" si="10"/>
        <v>2811109.33</v>
      </c>
      <c r="O15" s="195">
        <f t="shared" si="10"/>
        <v>2811109.33</v>
      </c>
      <c r="P15" s="195">
        <f t="shared" si="10"/>
        <v>0</v>
      </c>
      <c r="Q15" s="196">
        <f t="shared" si="8"/>
        <v>0.9785057315058105</v>
      </c>
    </row>
    <row r="16" spans="1:17" s="191" customFormat="1" ht="106.5" customHeight="1">
      <c r="A16" s="192"/>
      <c r="B16" s="155" t="s">
        <v>284</v>
      </c>
      <c r="C16" s="197">
        <f t="shared" si="5"/>
        <v>1147864.34</v>
      </c>
      <c r="D16" s="197"/>
      <c r="E16" s="198"/>
      <c r="F16" s="198"/>
      <c r="G16" s="197">
        <v>1147864.34</v>
      </c>
      <c r="H16" s="197">
        <v>1147864.34</v>
      </c>
      <c r="I16" s="199"/>
      <c r="J16" s="197">
        <f>SUM(K16,N16)</f>
        <v>1139869.59</v>
      </c>
      <c r="K16" s="197"/>
      <c r="L16" s="198"/>
      <c r="M16" s="198"/>
      <c r="N16" s="197">
        <v>1139869.59</v>
      </c>
      <c r="O16" s="197">
        <v>1139869.59</v>
      </c>
      <c r="P16" s="198"/>
      <c r="Q16" s="201">
        <f t="shared" si="8"/>
        <v>0.9930351090094846</v>
      </c>
    </row>
    <row r="17" spans="1:17" s="191" customFormat="1" ht="76.5" customHeight="1">
      <c r="A17" s="192"/>
      <c r="B17" s="155" t="s">
        <v>285</v>
      </c>
      <c r="C17" s="197">
        <f t="shared" si="5"/>
        <v>1554995</v>
      </c>
      <c r="D17" s="197"/>
      <c r="E17" s="198"/>
      <c r="F17" s="198"/>
      <c r="G17" s="197">
        <v>1554995</v>
      </c>
      <c r="H17" s="197">
        <v>1554995</v>
      </c>
      <c r="I17" s="198"/>
      <c r="J17" s="197">
        <f>SUM(K17,N17)</f>
        <v>1554995</v>
      </c>
      <c r="K17" s="197"/>
      <c r="L17" s="198"/>
      <c r="M17" s="198"/>
      <c r="N17" s="197">
        <v>1554995</v>
      </c>
      <c r="O17" s="197">
        <v>1554995</v>
      </c>
      <c r="P17" s="198"/>
      <c r="Q17" s="201">
        <f t="shared" si="8"/>
        <v>1</v>
      </c>
    </row>
    <row r="18" spans="1:17" s="113" customFormat="1" ht="112.5" customHeight="1">
      <c r="A18" s="189"/>
      <c r="B18" s="155" t="s">
        <v>259</v>
      </c>
      <c r="C18" s="197">
        <f t="shared" si="5"/>
        <v>170000</v>
      </c>
      <c r="D18" s="197"/>
      <c r="E18" s="198"/>
      <c r="F18" s="198"/>
      <c r="G18" s="197">
        <v>170000</v>
      </c>
      <c r="H18" s="197">
        <v>170000</v>
      </c>
      <c r="I18" s="198"/>
      <c r="J18" s="197">
        <f t="shared" si="1"/>
        <v>116244.74</v>
      </c>
      <c r="K18" s="197"/>
      <c r="L18" s="198"/>
      <c r="M18" s="198"/>
      <c r="N18" s="197">
        <v>116244.74</v>
      </c>
      <c r="O18" s="197">
        <v>116244.74</v>
      </c>
      <c r="P18" s="198"/>
      <c r="Q18" s="201">
        <f t="shared" si="8"/>
        <v>0.6837925882352941</v>
      </c>
    </row>
    <row r="19" spans="1:17" s="114" customFormat="1" ht="61.5" customHeight="1">
      <c r="A19" s="188" t="s">
        <v>260</v>
      </c>
      <c r="B19" s="151" t="s">
        <v>261</v>
      </c>
      <c r="C19" s="195">
        <f t="shared" si="5"/>
        <v>17979.34</v>
      </c>
      <c r="D19" s="195">
        <f aca="true" t="shared" si="11" ref="D19:I19">SUM(D20,D21)</f>
        <v>7979.34</v>
      </c>
      <c r="E19" s="195">
        <f t="shared" si="11"/>
        <v>0</v>
      </c>
      <c r="F19" s="195">
        <f t="shared" si="11"/>
        <v>7979.34</v>
      </c>
      <c r="G19" s="195">
        <f t="shared" si="11"/>
        <v>10000</v>
      </c>
      <c r="H19" s="195">
        <f t="shared" si="11"/>
        <v>0</v>
      </c>
      <c r="I19" s="195">
        <f t="shared" si="11"/>
        <v>10000</v>
      </c>
      <c r="J19" s="195">
        <f t="shared" si="1"/>
        <v>17979.34</v>
      </c>
      <c r="K19" s="195">
        <f aca="true" t="shared" si="12" ref="K19:P19">SUM(K20:K21)</f>
        <v>7979.34</v>
      </c>
      <c r="L19" s="195">
        <f t="shared" si="12"/>
        <v>0</v>
      </c>
      <c r="M19" s="195">
        <f t="shared" si="12"/>
        <v>7979.34</v>
      </c>
      <c r="N19" s="195">
        <f t="shared" si="12"/>
        <v>10000</v>
      </c>
      <c r="O19" s="195">
        <f t="shared" si="12"/>
        <v>0</v>
      </c>
      <c r="P19" s="195">
        <f t="shared" si="12"/>
        <v>10000</v>
      </c>
      <c r="Q19" s="196">
        <f t="shared" si="8"/>
        <v>1</v>
      </c>
    </row>
    <row r="20" spans="1:17" s="113" customFormat="1" ht="136.5" customHeight="1">
      <c r="A20" s="192"/>
      <c r="B20" s="155" t="s">
        <v>280</v>
      </c>
      <c r="C20" s="197">
        <f t="shared" si="5"/>
        <v>7979.34</v>
      </c>
      <c r="D20" s="197">
        <v>7979.34</v>
      </c>
      <c r="E20" s="198"/>
      <c r="F20" s="197">
        <v>7979.34</v>
      </c>
      <c r="G20" s="197"/>
      <c r="H20" s="198"/>
      <c r="I20" s="198"/>
      <c r="J20" s="197">
        <f t="shared" si="1"/>
        <v>7979.34</v>
      </c>
      <c r="K20" s="197">
        <v>7979.34</v>
      </c>
      <c r="L20" s="198"/>
      <c r="M20" s="198">
        <v>7979.34</v>
      </c>
      <c r="N20" s="197"/>
      <c r="O20" s="198"/>
      <c r="P20" s="198"/>
      <c r="Q20" s="201">
        <f t="shared" si="8"/>
        <v>1</v>
      </c>
    </row>
    <row r="21" spans="1:17" s="113" customFormat="1" ht="136.5" customHeight="1">
      <c r="A21" s="192"/>
      <c r="B21" s="155" t="s">
        <v>281</v>
      </c>
      <c r="C21" s="197">
        <f t="shared" si="5"/>
        <v>10000</v>
      </c>
      <c r="D21" s="197"/>
      <c r="E21" s="198"/>
      <c r="F21" s="197"/>
      <c r="G21" s="197">
        <v>10000</v>
      </c>
      <c r="H21" s="198"/>
      <c r="I21" s="198">
        <v>10000</v>
      </c>
      <c r="J21" s="197">
        <f>SUM(K21,N21)</f>
        <v>10000</v>
      </c>
      <c r="K21" s="197"/>
      <c r="L21" s="198"/>
      <c r="M21" s="198"/>
      <c r="N21" s="197">
        <v>10000</v>
      </c>
      <c r="O21" s="198"/>
      <c r="P21" s="198">
        <v>10000</v>
      </c>
      <c r="Q21" s="201">
        <f t="shared" si="8"/>
        <v>1</v>
      </c>
    </row>
    <row r="22" spans="1:17" s="114" customFormat="1" ht="40.5" customHeight="1">
      <c r="A22" s="188" t="s">
        <v>86</v>
      </c>
      <c r="B22" s="151" t="s">
        <v>87</v>
      </c>
      <c r="C22" s="195">
        <f t="shared" si="3"/>
        <v>306487</v>
      </c>
      <c r="D22" s="203">
        <f aca="true" t="shared" si="13" ref="D22:I22">SUM(D23:D26)</f>
        <v>155500</v>
      </c>
      <c r="E22" s="203">
        <f t="shared" si="13"/>
        <v>0</v>
      </c>
      <c r="F22" s="203">
        <f t="shared" si="13"/>
        <v>0</v>
      </c>
      <c r="G22" s="203">
        <f t="shared" si="13"/>
        <v>150987</v>
      </c>
      <c r="H22" s="203">
        <f t="shared" si="13"/>
        <v>0</v>
      </c>
      <c r="I22" s="203">
        <f t="shared" si="13"/>
        <v>0</v>
      </c>
      <c r="J22" s="195">
        <f aca="true" t="shared" si="14" ref="J22:J82">SUM(K22,N22)</f>
        <v>298751.81</v>
      </c>
      <c r="K22" s="204">
        <f aca="true" t="shared" si="15" ref="K22:P22">SUM(K23:K26)</f>
        <v>147764.21</v>
      </c>
      <c r="L22" s="204">
        <f t="shared" si="15"/>
        <v>0</v>
      </c>
      <c r="M22" s="204">
        <f t="shared" si="15"/>
        <v>0</v>
      </c>
      <c r="N22" s="204">
        <f t="shared" si="15"/>
        <v>150987.6</v>
      </c>
      <c r="O22" s="204">
        <f t="shared" si="15"/>
        <v>0</v>
      </c>
      <c r="P22" s="204">
        <f t="shared" si="15"/>
        <v>0</v>
      </c>
      <c r="Q22" s="196">
        <f t="shared" si="4"/>
        <v>0.9747617680358384</v>
      </c>
    </row>
    <row r="23" spans="1:17" s="113" customFormat="1" ht="66.75" customHeight="1">
      <c r="A23" s="192"/>
      <c r="B23" s="155" t="s">
        <v>241</v>
      </c>
      <c r="C23" s="197">
        <f t="shared" si="3"/>
        <v>200</v>
      </c>
      <c r="D23" s="205">
        <v>200</v>
      </c>
      <c r="E23" s="206"/>
      <c r="F23" s="206"/>
      <c r="G23" s="197"/>
      <c r="H23" s="198"/>
      <c r="I23" s="198"/>
      <c r="J23" s="197">
        <f t="shared" si="14"/>
        <v>0</v>
      </c>
      <c r="K23" s="205">
        <v>0</v>
      </c>
      <c r="L23" s="198"/>
      <c r="M23" s="198"/>
      <c r="N23" s="197"/>
      <c r="O23" s="198"/>
      <c r="P23" s="198"/>
      <c r="Q23" s="201">
        <f t="shared" si="4"/>
        <v>0</v>
      </c>
    </row>
    <row r="24" spans="1:17" s="113" customFormat="1" ht="120" customHeight="1">
      <c r="A24" s="192"/>
      <c r="B24" s="155" t="s">
        <v>85</v>
      </c>
      <c r="C24" s="197">
        <f>SUM(D24,G24)</f>
        <v>155000</v>
      </c>
      <c r="D24" s="205">
        <v>155000</v>
      </c>
      <c r="E24" s="206"/>
      <c r="F24" s="206"/>
      <c r="G24" s="197"/>
      <c r="H24" s="198"/>
      <c r="I24" s="198"/>
      <c r="J24" s="197">
        <f>SUM(K24,N24)</f>
        <v>145224.41</v>
      </c>
      <c r="K24" s="197">
        <v>145224.41</v>
      </c>
      <c r="L24" s="198"/>
      <c r="M24" s="198"/>
      <c r="N24" s="197"/>
      <c r="O24" s="198"/>
      <c r="P24" s="198"/>
      <c r="Q24" s="201">
        <f>J24/C24</f>
        <v>0.9369316774193549</v>
      </c>
    </row>
    <row r="25" spans="1:17" s="113" customFormat="1" ht="63.75" customHeight="1">
      <c r="A25" s="192"/>
      <c r="B25" s="155" t="s">
        <v>265</v>
      </c>
      <c r="C25" s="197">
        <f>SUM(D25,G25)</f>
        <v>150987</v>
      </c>
      <c r="D25" s="205"/>
      <c r="E25" s="206"/>
      <c r="F25" s="206"/>
      <c r="G25" s="197">
        <v>150987</v>
      </c>
      <c r="H25" s="198"/>
      <c r="I25" s="198"/>
      <c r="J25" s="197">
        <f>SUM(K25,N25)</f>
        <v>150987.6</v>
      </c>
      <c r="K25" s="197"/>
      <c r="L25" s="198"/>
      <c r="M25" s="198"/>
      <c r="N25" s="198">
        <v>150987.6</v>
      </c>
      <c r="O25" s="198"/>
      <c r="P25" s="198"/>
      <c r="Q25" s="201">
        <f>J25/C25</f>
        <v>1.0000039738520534</v>
      </c>
    </row>
    <row r="26" spans="1:17" s="113" customFormat="1" ht="33.75" customHeight="1">
      <c r="A26" s="192"/>
      <c r="B26" s="155" t="s">
        <v>113</v>
      </c>
      <c r="C26" s="197">
        <f t="shared" si="3"/>
        <v>300</v>
      </c>
      <c r="D26" s="197">
        <v>300</v>
      </c>
      <c r="E26" s="198"/>
      <c r="F26" s="198"/>
      <c r="G26" s="197"/>
      <c r="H26" s="198"/>
      <c r="I26" s="198"/>
      <c r="J26" s="197">
        <f t="shared" si="14"/>
        <v>2539.8</v>
      </c>
      <c r="K26" s="197">
        <v>2539.8</v>
      </c>
      <c r="L26" s="198"/>
      <c r="M26" s="198"/>
      <c r="N26" s="197"/>
      <c r="O26" s="198"/>
      <c r="P26" s="198"/>
      <c r="Q26" s="201">
        <f>J26/C26</f>
        <v>8.466000000000001</v>
      </c>
    </row>
    <row r="27" spans="1:17" s="114" customFormat="1" ht="52.5" customHeight="1">
      <c r="A27" s="188" t="s">
        <v>88</v>
      </c>
      <c r="B27" s="151" t="s">
        <v>89</v>
      </c>
      <c r="C27" s="195">
        <f t="shared" si="3"/>
        <v>84239</v>
      </c>
      <c r="D27" s="203">
        <f aca="true" t="shared" si="16" ref="D27:I27">SUM(D28:D31)</f>
        <v>84239</v>
      </c>
      <c r="E27" s="203">
        <f t="shared" si="16"/>
        <v>58352</v>
      </c>
      <c r="F27" s="203">
        <f t="shared" si="16"/>
        <v>25172</v>
      </c>
      <c r="G27" s="203">
        <f t="shared" si="16"/>
        <v>0</v>
      </c>
      <c r="H27" s="203">
        <f t="shared" si="16"/>
        <v>0</v>
      </c>
      <c r="I27" s="203">
        <f t="shared" si="16"/>
        <v>0</v>
      </c>
      <c r="J27" s="195">
        <f t="shared" si="14"/>
        <v>84379.29</v>
      </c>
      <c r="K27" s="195">
        <f aca="true" t="shared" si="17" ref="K27:P27">SUM(K28:K31)</f>
        <v>84379.29</v>
      </c>
      <c r="L27" s="195">
        <f t="shared" si="17"/>
        <v>58352</v>
      </c>
      <c r="M27" s="195">
        <f t="shared" si="17"/>
        <v>25171.89</v>
      </c>
      <c r="N27" s="195">
        <f t="shared" si="17"/>
        <v>0</v>
      </c>
      <c r="O27" s="195">
        <f t="shared" si="17"/>
        <v>0</v>
      </c>
      <c r="P27" s="195">
        <f t="shared" si="17"/>
        <v>0</v>
      </c>
      <c r="Q27" s="196">
        <f t="shared" si="4"/>
        <v>1.00166538064317</v>
      </c>
    </row>
    <row r="28" spans="1:17" s="124" customFormat="1" ht="34.5" customHeight="1">
      <c r="A28" s="190"/>
      <c r="B28" s="155" t="s">
        <v>109</v>
      </c>
      <c r="C28" s="198">
        <f t="shared" si="3"/>
        <v>700</v>
      </c>
      <c r="D28" s="206">
        <v>700</v>
      </c>
      <c r="E28" s="206"/>
      <c r="F28" s="206"/>
      <c r="G28" s="206"/>
      <c r="H28" s="206"/>
      <c r="I28" s="206"/>
      <c r="J28" s="198">
        <f t="shared" si="14"/>
        <v>843</v>
      </c>
      <c r="K28" s="198">
        <v>843</v>
      </c>
      <c r="L28" s="198"/>
      <c r="M28" s="198"/>
      <c r="N28" s="198"/>
      <c r="O28" s="198"/>
      <c r="P28" s="198"/>
      <c r="Q28" s="202">
        <f t="shared" si="4"/>
        <v>1.2042857142857142</v>
      </c>
    </row>
    <row r="29" spans="1:17" s="124" customFormat="1" ht="138" customHeight="1">
      <c r="A29" s="190"/>
      <c r="B29" s="155" t="s">
        <v>280</v>
      </c>
      <c r="C29" s="198">
        <f>SUM(D29,G29)</f>
        <v>25172</v>
      </c>
      <c r="D29" s="206">
        <v>25172</v>
      </c>
      <c r="E29" s="206"/>
      <c r="F29" s="206">
        <v>25172</v>
      </c>
      <c r="G29" s="206"/>
      <c r="H29" s="206"/>
      <c r="I29" s="206"/>
      <c r="J29" s="198">
        <f>SUM(K29,N29)</f>
        <v>25171.89</v>
      </c>
      <c r="K29" s="206">
        <v>25171.89</v>
      </c>
      <c r="L29" s="198"/>
      <c r="M29" s="206">
        <v>25171.89</v>
      </c>
      <c r="N29" s="198"/>
      <c r="O29" s="198"/>
      <c r="P29" s="198"/>
      <c r="Q29" s="202">
        <f>J29/C29</f>
        <v>0.9999956300651517</v>
      </c>
    </row>
    <row r="30" spans="1:17" s="124" customFormat="1" ht="102" customHeight="1">
      <c r="A30" s="190"/>
      <c r="B30" s="125" t="s">
        <v>90</v>
      </c>
      <c r="C30" s="198">
        <f>SUM(D30,G30)</f>
        <v>58352</v>
      </c>
      <c r="D30" s="206">
        <v>58352</v>
      </c>
      <c r="E30" s="206">
        <v>58352</v>
      </c>
      <c r="F30" s="206"/>
      <c r="G30" s="206"/>
      <c r="H30" s="206"/>
      <c r="I30" s="206"/>
      <c r="J30" s="198">
        <f>SUM(K30,N30)</f>
        <v>58352</v>
      </c>
      <c r="K30" s="206">
        <v>58352</v>
      </c>
      <c r="L30" s="206">
        <v>58352</v>
      </c>
      <c r="M30" s="199"/>
      <c r="N30" s="199"/>
      <c r="O30" s="199"/>
      <c r="P30" s="199"/>
      <c r="Q30" s="202">
        <f>J30/C30</f>
        <v>1</v>
      </c>
    </row>
    <row r="31" spans="1:17" s="113" customFormat="1" ht="96" customHeight="1">
      <c r="A31" s="189"/>
      <c r="B31" s="155" t="s">
        <v>115</v>
      </c>
      <c r="C31" s="197">
        <f t="shared" si="3"/>
        <v>15</v>
      </c>
      <c r="D31" s="205">
        <v>15</v>
      </c>
      <c r="E31" s="206"/>
      <c r="F31" s="206"/>
      <c r="G31" s="205"/>
      <c r="H31" s="206"/>
      <c r="I31" s="206"/>
      <c r="J31" s="197">
        <f t="shared" si="14"/>
        <v>12.4</v>
      </c>
      <c r="K31" s="197">
        <v>12.4</v>
      </c>
      <c r="L31" s="199"/>
      <c r="M31" s="199"/>
      <c r="N31" s="200"/>
      <c r="O31" s="199"/>
      <c r="P31" s="199"/>
      <c r="Q31" s="202">
        <f>J31/C31</f>
        <v>0.8266666666666667</v>
      </c>
    </row>
    <row r="32" spans="1:17" s="114" customFormat="1" ht="61.5" customHeight="1">
      <c r="A32" s="188" t="s">
        <v>91</v>
      </c>
      <c r="B32" s="153" t="s">
        <v>92</v>
      </c>
      <c r="C32" s="195">
        <f t="shared" si="3"/>
        <v>84330</v>
      </c>
      <c r="D32" s="203">
        <f aca="true" t="shared" si="18" ref="D32:I32">SUM(D33)</f>
        <v>84330</v>
      </c>
      <c r="E32" s="203">
        <f t="shared" si="18"/>
        <v>84330</v>
      </c>
      <c r="F32" s="203">
        <f t="shared" si="18"/>
        <v>0</v>
      </c>
      <c r="G32" s="203">
        <f t="shared" si="18"/>
        <v>0</v>
      </c>
      <c r="H32" s="203">
        <f t="shared" si="18"/>
        <v>0</v>
      </c>
      <c r="I32" s="203">
        <f t="shared" si="18"/>
        <v>0</v>
      </c>
      <c r="J32" s="195">
        <f t="shared" si="14"/>
        <v>82211.53</v>
      </c>
      <c r="K32" s="203">
        <f aca="true" t="shared" si="19" ref="K32:P32">SUM(K33)</f>
        <v>82211.53</v>
      </c>
      <c r="L32" s="203">
        <f t="shared" si="19"/>
        <v>82211.53</v>
      </c>
      <c r="M32" s="203">
        <f t="shared" si="19"/>
        <v>0</v>
      </c>
      <c r="N32" s="203">
        <f t="shared" si="19"/>
        <v>0</v>
      </c>
      <c r="O32" s="203">
        <f t="shared" si="19"/>
        <v>0</v>
      </c>
      <c r="P32" s="203">
        <f t="shared" si="19"/>
        <v>0</v>
      </c>
      <c r="Q32" s="196">
        <f t="shared" si="4"/>
        <v>0.9748788094391082</v>
      </c>
    </row>
    <row r="33" spans="1:17" s="124" customFormat="1" ht="102.75" customHeight="1">
      <c r="A33" s="190"/>
      <c r="B33" s="125" t="s">
        <v>90</v>
      </c>
      <c r="C33" s="198">
        <f t="shared" si="3"/>
        <v>84330</v>
      </c>
      <c r="D33" s="207">
        <v>84330</v>
      </c>
      <c r="E33" s="207">
        <v>84330</v>
      </c>
      <c r="F33" s="206"/>
      <c r="G33" s="206"/>
      <c r="H33" s="206"/>
      <c r="I33" s="206"/>
      <c r="J33" s="198">
        <f t="shared" si="14"/>
        <v>82211.53</v>
      </c>
      <c r="K33" s="206">
        <v>82211.53</v>
      </c>
      <c r="L33" s="206">
        <v>82211.53</v>
      </c>
      <c r="M33" s="206"/>
      <c r="N33" s="206"/>
      <c r="O33" s="206"/>
      <c r="P33" s="206"/>
      <c r="Q33" s="202">
        <f t="shared" si="4"/>
        <v>0.9748788094391082</v>
      </c>
    </row>
    <row r="34" spans="1:17" s="115" customFormat="1" ht="45" customHeight="1">
      <c r="A34" s="188" t="s">
        <v>93</v>
      </c>
      <c r="B34" s="151" t="s">
        <v>94</v>
      </c>
      <c r="C34" s="195">
        <f t="shared" si="3"/>
        <v>42250</v>
      </c>
      <c r="D34" s="208">
        <f aca="true" t="shared" si="20" ref="D34:I34">SUM(D35:D35)</f>
        <v>0</v>
      </c>
      <c r="E34" s="208">
        <f t="shared" si="20"/>
        <v>0</v>
      </c>
      <c r="F34" s="208">
        <f t="shared" si="20"/>
        <v>0</v>
      </c>
      <c r="G34" s="208">
        <f t="shared" si="20"/>
        <v>42250</v>
      </c>
      <c r="H34" s="208">
        <f t="shared" si="20"/>
        <v>42250</v>
      </c>
      <c r="I34" s="208">
        <f t="shared" si="20"/>
        <v>0</v>
      </c>
      <c r="J34" s="195">
        <f t="shared" si="14"/>
        <v>42250</v>
      </c>
      <c r="K34" s="203">
        <f aca="true" t="shared" si="21" ref="K34:P34">SUM(K35:K35)</f>
        <v>0</v>
      </c>
      <c r="L34" s="203">
        <f t="shared" si="21"/>
        <v>0</v>
      </c>
      <c r="M34" s="203">
        <f t="shared" si="21"/>
        <v>0</v>
      </c>
      <c r="N34" s="203">
        <f t="shared" si="21"/>
        <v>42250</v>
      </c>
      <c r="O34" s="203">
        <f t="shared" si="21"/>
        <v>42250</v>
      </c>
      <c r="P34" s="203">
        <f t="shared" si="21"/>
        <v>0</v>
      </c>
      <c r="Q34" s="196">
        <f t="shared" si="4"/>
        <v>1</v>
      </c>
    </row>
    <row r="35" spans="1:17" s="126" customFormat="1" ht="107.25" customHeight="1">
      <c r="A35" s="190"/>
      <c r="B35" s="125" t="s">
        <v>286</v>
      </c>
      <c r="C35" s="198">
        <f t="shared" si="3"/>
        <v>42250</v>
      </c>
      <c r="D35" s="207"/>
      <c r="E35" s="207"/>
      <c r="F35" s="207"/>
      <c r="G35" s="207">
        <v>42250</v>
      </c>
      <c r="H35" s="207">
        <v>42250</v>
      </c>
      <c r="I35" s="207"/>
      <c r="J35" s="198">
        <f t="shared" si="14"/>
        <v>42250</v>
      </c>
      <c r="K35" s="206"/>
      <c r="L35" s="206"/>
      <c r="M35" s="206"/>
      <c r="N35" s="206">
        <v>42250</v>
      </c>
      <c r="O35" s="206">
        <v>42250</v>
      </c>
      <c r="P35" s="206"/>
      <c r="Q35" s="202">
        <f t="shared" si="4"/>
        <v>1</v>
      </c>
    </row>
    <row r="36" spans="1:17" s="114" customFormat="1" ht="92.25" customHeight="1">
      <c r="A36" s="188" t="s">
        <v>95</v>
      </c>
      <c r="B36" s="153" t="s">
        <v>119</v>
      </c>
      <c r="C36" s="195">
        <f t="shared" si="3"/>
        <v>21054148</v>
      </c>
      <c r="D36" s="203">
        <f>SUM(D37:D50)</f>
        <v>21054148</v>
      </c>
      <c r="E36" s="203">
        <f>SUM(E37:E50)</f>
        <v>0</v>
      </c>
      <c r="F36" s="203">
        <f>SUM(F37:F50)</f>
        <v>0</v>
      </c>
      <c r="G36" s="203">
        <f>SUM(G37:G50)</f>
        <v>0</v>
      </c>
      <c r="H36" s="203">
        <v>0</v>
      </c>
      <c r="I36" s="203">
        <v>0</v>
      </c>
      <c r="J36" s="195">
        <f t="shared" si="14"/>
        <v>20532979.790000003</v>
      </c>
      <c r="K36" s="203">
        <f aca="true" t="shared" si="22" ref="K36:P36">SUM(K37:K51)</f>
        <v>20532979.790000003</v>
      </c>
      <c r="L36" s="203">
        <f t="shared" si="22"/>
        <v>0</v>
      </c>
      <c r="M36" s="203">
        <f t="shared" si="22"/>
        <v>0</v>
      </c>
      <c r="N36" s="203">
        <f t="shared" si="22"/>
        <v>0</v>
      </c>
      <c r="O36" s="203">
        <f t="shared" si="22"/>
        <v>0</v>
      </c>
      <c r="P36" s="203">
        <f t="shared" si="22"/>
        <v>0</v>
      </c>
      <c r="Q36" s="196">
        <f t="shared" si="4"/>
        <v>0.9752462930345128</v>
      </c>
    </row>
    <row r="37" spans="1:17" s="113" customFormat="1" ht="33" customHeight="1">
      <c r="A37" s="192"/>
      <c r="B37" s="155" t="s">
        <v>96</v>
      </c>
      <c r="C37" s="197">
        <f t="shared" si="3"/>
        <v>7246139</v>
      </c>
      <c r="D37" s="205">
        <v>7246139</v>
      </c>
      <c r="E37" s="206"/>
      <c r="F37" s="206"/>
      <c r="G37" s="205"/>
      <c r="H37" s="206"/>
      <c r="I37" s="206"/>
      <c r="J37" s="197">
        <f t="shared" si="14"/>
        <v>7309311</v>
      </c>
      <c r="K37" s="205">
        <v>7309311</v>
      </c>
      <c r="L37" s="206"/>
      <c r="M37" s="206"/>
      <c r="N37" s="205"/>
      <c r="O37" s="206"/>
      <c r="P37" s="206"/>
      <c r="Q37" s="201">
        <f t="shared" si="4"/>
        <v>1.0087180221080496</v>
      </c>
    </row>
    <row r="38" spans="1:17" s="113" customFormat="1" ht="31.5" customHeight="1">
      <c r="A38" s="192"/>
      <c r="B38" s="155" t="s">
        <v>97</v>
      </c>
      <c r="C38" s="197">
        <f t="shared" si="3"/>
        <v>2500000</v>
      </c>
      <c r="D38" s="205">
        <v>2500000</v>
      </c>
      <c r="E38" s="206"/>
      <c r="F38" s="206"/>
      <c r="G38" s="205"/>
      <c r="H38" s="206"/>
      <c r="I38" s="206"/>
      <c r="J38" s="197">
        <f t="shared" si="14"/>
        <v>2393144.7</v>
      </c>
      <c r="K38" s="205">
        <v>2393144.7</v>
      </c>
      <c r="L38" s="206"/>
      <c r="M38" s="206"/>
      <c r="N38" s="205"/>
      <c r="O38" s="206"/>
      <c r="P38" s="206"/>
      <c r="Q38" s="201">
        <f t="shared" si="4"/>
        <v>0.9572578800000001</v>
      </c>
    </row>
    <row r="39" spans="1:17" s="113" customFormat="1" ht="26.25" customHeight="1">
      <c r="A39" s="192"/>
      <c r="B39" s="155" t="s">
        <v>98</v>
      </c>
      <c r="C39" s="197">
        <f t="shared" si="3"/>
        <v>8939171</v>
      </c>
      <c r="D39" s="205">
        <v>8939171</v>
      </c>
      <c r="E39" s="206"/>
      <c r="F39" s="206"/>
      <c r="G39" s="205"/>
      <c r="H39" s="206"/>
      <c r="I39" s="206"/>
      <c r="J39" s="197">
        <f t="shared" si="14"/>
        <v>8472689.54</v>
      </c>
      <c r="K39" s="205">
        <v>8472689.54</v>
      </c>
      <c r="L39" s="206"/>
      <c r="M39" s="206"/>
      <c r="N39" s="205"/>
      <c r="O39" s="206"/>
      <c r="P39" s="206"/>
      <c r="Q39" s="201">
        <f t="shared" si="4"/>
        <v>0.9478160267881662</v>
      </c>
    </row>
    <row r="40" spans="1:17" s="113" customFormat="1" ht="29.25" customHeight="1">
      <c r="A40" s="192"/>
      <c r="B40" s="155" t="s">
        <v>99</v>
      </c>
      <c r="C40" s="197">
        <f t="shared" si="3"/>
        <v>725000</v>
      </c>
      <c r="D40" s="205">
        <v>725000</v>
      </c>
      <c r="E40" s="206"/>
      <c r="F40" s="206"/>
      <c r="G40" s="205"/>
      <c r="H40" s="206"/>
      <c r="I40" s="206"/>
      <c r="J40" s="197">
        <f t="shared" si="14"/>
        <v>702407.17</v>
      </c>
      <c r="K40" s="205">
        <v>702407.17</v>
      </c>
      <c r="L40" s="206"/>
      <c r="M40" s="206"/>
      <c r="N40" s="205"/>
      <c r="O40" s="206"/>
      <c r="P40" s="206"/>
      <c r="Q40" s="201">
        <f t="shared" si="4"/>
        <v>0.968837475862069</v>
      </c>
    </row>
    <row r="41" spans="1:17" s="113" customFormat="1" ht="29.25" customHeight="1">
      <c r="A41" s="192"/>
      <c r="B41" s="155" t="s">
        <v>100</v>
      </c>
      <c r="C41" s="197">
        <f t="shared" si="3"/>
        <v>14000</v>
      </c>
      <c r="D41" s="205">
        <v>14000</v>
      </c>
      <c r="E41" s="206"/>
      <c r="F41" s="206"/>
      <c r="G41" s="205"/>
      <c r="H41" s="206"/>
      <c r="I41" s="206"/>
      <c r="J41" s="197">
        <f t="shared" si="14"/>
        <v>12716</v>
      </c>
      <c r="K41" s="205">
        <v>12716</v>
      </c>
      <c r="L41" s="206"/>
      <c r="M41" s="206"/>
      <c r="N41" s="205"/>
      <c r="O41" s="206"/>
      <c r="P41" s="206"/>
      <c r="Q41" s="201">
        <f t="shared" si="4"/>
        <v>0.9082857142857143</v>
      </c>
    </row>
    <row r="42" spans="1:17" s="113" customFormat="1" ht="37.5" customHeight="1">
      <c r="A42" s="192"/>
      <c r="B42" s="155" t="s">
        <v>101</v>
      </c>
      <c r="C42" s="197">
        <f t="shared" si="3"/>
        <v>650000</v>
      </c>
      <c r="D42" s="205">
        <v>650000</v>
      </c>
      <c r="E42" s="206"/>
      <c r="F42" s="206"/>
      <c r="G42" s="205"/>
      <c r="H42" s="206"/>
      <c r="I42" s="206"/>
      <c r="J42" s="197">
        <f t="shared" si="14"/>
        <v>741869.41</v>
      </c>
      <c r="K42" s="205">
        <v>741869.41</v>
      </c>
      <c r="L42" s="206"/>
      <c r="M42" s="206"/>
      <c r="N42" s="205"/>
      <c r="O42" s="206"/>
      <c r="P42" s="206"/>
      <c r="Q42" s="201">
        <f t="shared" si="4"/>
        <v>1.1413375538461539</v>
      </c>
    </row>
    <row r="43" spans="1:17" s="113" customFormat="1" ht="60.75" customHeight="1">
      <c r="A43" s="192"/>
      <c r="B43" s="155" t="s">
        <v>102</v>
      </c>
      <c r="C43" s="197">
        <f t="shared" si="3"/>
        <v>16000</v>
      </c>
      <c r="D43" s="205">
        <v>16000</v>
      </c>
      <c r="E43" s="206"/>
      <c r="F43" s="206"/>
      <c r="G43" s="205"/>
      <c r="H43" s="206"/>
      <c r="I43" s="206"/>
      <c r="J43" s="197">
        <f t="shared" si="14"/>
        <v>14320.18</v>
      </c>
      <c r="K43" s="205">
        <v>14320.18</v>
      </c>
      <c r="L43" s="206"/>
      <c r="M43" s="206"/>
      <c r="N43" s="205"/>
      <c r="O43" s="206"/>
      <c r="P43" s="206"/>
      <c r="Q43" s="201">
        <f t="shared" si="4"/>
        <v>0.89501125</v>
      </c>
    </row>
    <row r="44" spans="1:17" s="113" customFormat="1" ht="33" customHeight="1">
      <c r="A44" s="192"/>
      <c r="B44" s="155" t="s">
        <v>103</v>
      </c>
      <c r="C44" s="197">
        <f t="shared" si="3"/>
        <v>30000</v>
      </c>
      <c r="D44" s="205">
        <v>30000</v>
      </c>
      <c r="E44" s="206"/>
      <c r="F44" s="206"/>
      <c r="G44" s="205"/>
      <c r="H44" s="206"/>
      <c r="I44" s="206"/>
      <c r="J44" s="197">
        <f t="shared" si="14"/>
        <v>1997</v>
      </c>
      <c r="K44" s="205">
        <v>1997</v>
      </c>
      <c r="L44" s="206"/>
      <c r="M44" s="206"/>
      <c r="N44" s="205"/>
      <c r="O44" s="206"/>
      <c r="P44" s="206"/>
      <c r="Q44" s="201">
        <f t="shared" si="4"/>
        <v>0.06656666666666666</v>
      </c>
    </row>
    <row r="45" spans="1:17" s="113" customFormat="1" ht="35.25" customHeight="1">
      <c r="A45" s="192"/>
      <c r="B45" s="155" t="s">
        <v>104</v>
      </c>
      <c r="C45" s="197">
        <f t="shared" si="3"/>
        <v>25000</v>
      </c>
      <c r="D45" s="205">
        <v>25000</v>
      </c>
      <c r="E45" s="206"/>
      <c r="F45" s="206"/>
      <c r="G45" s="205"/>
      <c r="H45" s="206"/>
      <c r="I45" s="206"/>
      <c r="J45" s="197">
        <f t="shared" si="14"/>
        <v>22248</v>
      </c>
      <c r="K45" s="205">
        <v>22248</v>
      </c>
      <c r="L45" s="206"/>
      <c r="M45" s="206"/>
      <c r="N45" s="205"/>
      <c r="O45" s="206"/>
      <c r="P45" s="206"/>
      <c r="Q45" s="201">
        <f t="shared" si="4"/>
        <v>0.88992</v>
      </c>
    </row>
    <row r="46" spans="1:17" s="113" customFormat="1" ht="30.75" customHeight="1">
      <c r="A46" s="192"/>
      <c r="B46" s="155" t="s">
        <v>105</v>
      </c>
      <c r="C46" s="197">
        <f t="shared" si="3"/>
        <v>15000</v>
      </c>
      <c r="D46" s="205">
        <v>15000</v>
      </c>
      <c r="E46" s="206"/>
      <c r="F46" s="206"/>
      <c r="G46" s="205"/>
      <c r="H46" s="206"/>
      <c r="I46" s="206"/>
      <c r="J46" s="197">
        <f t="shared" si="14"/>
        <v>8046</v>
      </c>
      <c r="K46" s="205">
        <v>8046</v>
      </c>
      <c r="L46" s="206"/>
      <c r="M46" s="206"/>
      <c r="N46" s="205"/>
      <c r="O46" s="206"/>
      <c r="P46" s="206"/>
      <c r="Q46" s="201">
        <f t="shared" si="4"/>
        <v>0.5364</v>
      </c>
    </row>
    <row r="47" spans="1:17" s="113" customFormat="1" ht="47.25" customHeight="1">
      <c r="A47" s="192"/>
      <c r="B47" s="155" t="s">
        <v>262</v>
      </c>
      <c r="C47" s="197">
        <f>SUM(D47,G47)</f>
        <v>185296</v>
      </c>
      <c r="D47" s="205">
        <v>185296</v>
      </c>
      <c r="E47" s="206"/>
      <c r="F47" s="206"/>
      <c r="G47" s="205"/>
      <c r="H47" s="206"/>
      <c r="I47" s="206"/>
      <c r="J47" s="197">
        <f>SUM(K47,N47)</f>
        <v>185295.92</v>
      </c>
      <c r="K47" s="205">
        <v>185295.92</v>
      </c>
      <c r="L47" s="206"/>
      <c r="M47" s="206"/>
      <c r="N47" s="205"/>
      <c r="O47" s="206"/>
      <c r="P47" s="206"/>
      <c r="Q47" s="201">
        <f>J47/C47</f>
        <v>0.9999995682583542</v>
      </c>
    </row>
    <row r="48" spans="1:17" s="113" customFormat="1" ht="50.25" customHeight="1">
      <c r="A48" s="192"/>
      <c r="B48" s="155" t="s">
        <v>220</v>
      </c>
      <c r="C48" s="197">
        <f t="shared" si="3"/>
        <v>165000</v>
      </c>
      <c r="D48" s="205">
        <v>165000</v>
      </c>
      <c r="E48" s="206"/>
      <c r="F48" s="206"/>
      <c r="G48" s="205"/>
      <c r="H48" s="206"/>
      <c r="I48" s="206"/>
      <c r="J48" s="197">
        <f t="shared" si="14"/>
        <v>139481.07</v>
      </c>
      <c r="K48" s="205">
        <v>139481.07</v>
      </c>
      <c r="L48" s="206"/>
      <c r="M48" s="206"/>
      <c r="N48" s="205"/>
      <c r="O48" s="206"/>
      <c r="P48" s="206"/>
      <c r="Q48" s="201">
        <f t="shared" si="4"/>
        <v>0.8453398181818182</v>
      </c>
    </row>
    <row r="49" spans="1:17" s="113" customFormat="1" ht="45" customHeight="1">
      <c r="A49" s="192"/>
      <c r="B49" s="155" t="s">
        <v>106</v>
      </c>
      <c r="C49" s="197">
        <f t="shared" si="3"/>
        <v>451000</v>
      </c>
      <c r="D49" s="205">
        <v>451000</v>
      </c>
      <c r="E49" s="206"/>
      <c r="F49" s="206"/>
      <c r="G49" s="205"/>
      <c r="H49" s="206"/>
      <c r="I49" s="206"/>
      <c r="J49" s="197">
        <f t="shared" si="14"/>
        <v>430280.01</v>
      </c>
      <c r="K49" s="205">
        <v>430280.01</v>
      </c>
      <c r="L49" s="206"/>
      <c r="M49" s="206"/>
      <c r="N49" s="205"/>
      <c r="O49" s="206"/>
      <c r="P49" s="206"/>
      <c r="Q49" s="201">
        <f t="shared" si="4"/>
        <v>0.9540576718403548</v>
      </c>
    </row>
    <row r="50" spans="1:17" s="113" customFormat="1" ht="37.5" customHeight="1">
      <c r="A50" s="192"/>
      <c r="B50" s="155" t="s">
        <v>107</v>
      </c>
      <c r="C50" s="197">
        <f t="shared" si="3"/>
        <v>92542</v>
      </c>
      <c r="D50" s="205">
        <v>92542</v>
      </c>
      <c r="E50" s="206"/>
      <c r="F50" s="206"/>
      <c r="G50" s="205"/>
      <c r="H50" s="206"/>
      <c r="I50" s="206"/>
      <c r="J50" s="197">
        <f t="shared" si="14"/>
        <v>98633.79</v>
      </c>
      <c r="K50" s="205">
        <v>98633.79</v>
      </c>
      <c r="L50" s="206"/>
      <c r="M50" s="206"/>
      <c r="N50" s="205"/>
      <c r="O50" s="206"/>
      <c r="P50" s="206"/>
      <c r="Q50" s="201">
        <f>J50/C50</f>
        <v>1.06582730003674</v>
      </c>
    </row>
    <row r="51" spans="1:17" s="113" customFormat="1" ht="42.75" customHeight="1">
      <c r="A51" s="189"/>
      <c r="B51" s="155" t="s">
        <v>109</v>
      </c>
      <c r="C51" s="197">
        <f>SUM(D51,G51)</f>
        <v>0</v>
      </c>
      <c r="D51" s="205">
        <v>0</v>
      </c>
      <c r="E51" s="206"/>
      <c r="F51" s="206"/>
      <c r="G51" s="205"/>
      <c r="H51" s="206"/>
      <c r="I51" s="206"/>
      <c r="J51" s="197">
        <f>SUM(K51,N51)</f>
        <v>540</v>
      </c>
      <c r="K51" s="205">
        <v>540</v>
      </c>
      <c r="L51" s="206"/>
      <c r="M51" s="206"/>
      <c r="N51" s="205"/>
      <c r="O51" s="206"/>
      <c r="P51" s="206"/>
      <c r="Q51" s="201"/>
    </row>
    <row r="52" spans="1:17" s="114" customFormat="1" ht="39.75" customHeight="1">
      <c r="A52" s="188" t="s">
        <v>108</v>
      </c>
      <c r="B52" s="151" t="s">
        <v>256</v>
      </c>
      <c r="C52" s="195">
        <f t="shared" si="3"/>
        <v>8245895</v>
      </c>
      <c r="D52" s="203">
        <f aca="true" t="shared" si="23" ref="D52:I52">SUM(D53:D54)</f>
        <v>8245895</v>
      </c>
      <c r="E52" s="203">
        <f t="shared" si="23"/>
        <v>0</v>
      </c>
      <c r="F52" s="203">
        <f t="shared" si="23"/>
        <v>0</v>
      </c>
      <c r="G52" s="203">
        <f t="shared" si="23"/>
        <v>0</v>
      </c>
      <c r="H52" s="203">
        <f t="shared" si="23"/>
        <v>0</v>
      </c>
      <c r="I52" s="203">
        <f t="shared" si="23"/>
        <v>0</v>
      </c>
      <c r="J52" s="195">
        <f t="shared" si="14"/>
        <v>8226162.5</v>
      </c>
      <c r="K52" s="203">
        <f aca="true" t="shared" si="24" ref="K52:P52">SUM(K53:K54)</f>
        <v>8226162.5</v>
      </c>
      <c r="L52" s="203">
        <f t="shared" si="24"/>
        <v>0</v>
      </c>
      <c r="M52" s="203">
        <f t="shared" si="24"/>
        <v>0</v>
      </c>
      <c r="N52" s="203">
        <f t="shared" si="24"/>
        <v>0</v>
      </c>
      <c r="O52" s="203">
        <f t="shared" si="24"/>
        <v>0</v>
      </c>
      <c r="P52" s="203">
        <f t="shared" si="24"/>
        <v>0</v>
      </c>
      <c r="Q52" s="196">
        <f t="shared" si="4"/>
        <v>0.997606991114973</v>
      </c>
    </row>
    <row r="53" spans="1:17" s="113" customFormat="1" ht="29.25" customHeight="1">
      <c r="A53" s="192"/>
      <c r="B53" s="193" t="s">
        <v>113</v>
      </c>
      <c r="C53" s="197">
        <f t="shared" si="3"/>
        <v>20000</v>
      </c>
      <c r="D53" s="205">
        <v>20000</v>
      </c>
      <c r="E53" s="206"/>
      <c r="F53" s="206"/>
      <c r="G53" s="205"/>
      <c r="H53" s="206"/>
      <c r="I53" s="206"/>
      <c r="J53" s="197">
        <f t="shared" si="14"/>
        <v>267.5</v>
      </c>
      <c r="K53" s="205">
        <v>267.5</v>
      </c>
      <c r="L53" s="206"/>
      <c r="M53" s="206"/>
      <c r="N53" s="205"/>
      <c r="O53" s="206"/>
      <c r="P53" s="206"/>
      <c r="Q53" s="201">
        <f>J53/C53</f>
        <v>0.013375</v>
      </c>
    </row>
    <row r="54" spans="1:17" s="113" customFormat="1" ht="38.25" customHeight="1">
      <c r="A54" s="192"/>
      <c r="B54" s="155" t="s">
        <v>110</v>
      </c>
      <c r="C54" s="197">
        <f>SUM(D54,G54)</f>
        <v>8225895</v>
      </c>
      <c r="D54" s="205">
        <v>8225895</v>
      </c>
      <c r="E54" s="206"/>
      <c r="F54" s="206"/>
      <c r="G54" s="205"/>
      <c r="H54" s="206"/>
      <c r="I54" s="206"/>
      <c r="J54" s="197">
        <f>SUM(K54,N54)</f>
        <v>8225895</v>
      </c>
      <c r="K54" s="205">
        <v>8225895</v>
      </c>
      <c r="L54" s="206"/>
      <c r="M54" s="206"/>
      <c r="N54" s="205"/>
      <c r="O54" s="206"/>
      <c r="P54" s="206"/>
      <c r="Q54" s="201">
        <f>J54/C54</f>
        <v>1</v>
      </c>
    </row>
    <row r="55" spans="1:17" s="114" customFormat="1" ht="44.25" customHeight="1">
      <c r="A55" s="188" t="s">
        <v>120</v>
      </c>
      <c r="B55" s="152" t="s">
        <v>257</v>
      </c>
      <c r="C55" s="195">
        <f t="shared" si="3"/>
        <v>962091.6699999999</v>
      </c>
      <c r="D55" s="203">
        <f aca="true" t="shared" si="25" ref="D55:I55">SUM(D56:D64)</f>
        <v>844483.6699999999</v>
      </c>
      <c r="E55" s="203">
        <f t="shared" si="25"/>
        <v>331925.87</v>
      </c>
      <c r="F55" s="203">
        <f t="shared" si="25"/>
        <v>82107.8</v>
      </c>
      <c r="G55" s="203">
        <f t="shared" si="25"/>
        <v>117608</v>
      </c>
      <c r="H55" s="203">
        <f t="shared" si="25"/>
        <v>0</v>
      </c>
      <c r="I55" s="203">
        <f t="shared" si="25"/>
        <v>114410</v>
      </c>
      <c r="J55" s="195">
        <f t="shared" si="14"/>
        <v>974388.6799999999</v>
      </c>
      <c r="K55" s="203">
        <f aca="true" t="shared" si="26" ref="K55:P55">SUM(K56:K64)</f>
        <v>856780.6799999999</v>
      </c>
      <c r="L55" s="203">
        <f t="shared" si="26"/>
        <v>329896.3</v>
      </c>
      <c r="M55" s="203">
        <f t="shared" si="26"/>
        <v>88463.64</v>
      </c>
      <c r="N55" s="203">
        <f t="shared" si="26"/>
        <v>117608</v>
      </c>
      <c r="O55" s="203">
        <f t="shared" si="26"/>
        <v>0</v>
      </c>
      <c r="P55" s="203">
        <f t="shared" si="26"/>
        <v>114410</v>
      </c>
      <c r="Q55" s="196">
        <f t="shared" si="4"/>
        <v>1.0127815367115693</v>
      </c>
    </row>
    <row r="56" spans="1:17" s="114" customFormat="1" ht="33.75" customHeight="1">
      <c r="A56" s="189"/>
      <c r="B56" s="155" t="s">
        <v>289</v>
      </c>
      <c r="C56" s="197">
        <f>SUM(D56,G56)</f>
        <v>0</v>
      </c>
      <c r="D56" s="205">
        <v>0</v>
      </c>
      <c r="E56" s="206"/>
      <c r="F56" s="206"/>
      <c r="G56" s="209"/>
      <c r="H56" s="210"/>
      <c r="I56" s="210"/>
      <c r="J56" s="197">
        <f>SUM(K56,N56)</f>
        <v>81</v>
      </c>
      <c r="K56" s="209">
        <v>81</v>
      </c>
      <c r="L56" s="210"/>
      <c r="M56" s="210"/>
      <c r="N56" s="209"/>
      <c r="O56" s="210"/>
      <c r="P56" s="210"/>
      <c r="Q56" s="201"/>
    </row>
    <row r="57" spans="1:17" s="113" customFormat="1" ht="32.25" customHeight="1">
      <c r="A57" s="189"/>
      <c r="B57" s="155" t="s">
        <v>201</v>
      </c>
      <c r="C57" s="197">
        <f>SUM(D57,G57)</f>
        <v>350000</v>
      </c>
      <c r="D57" s="205">
        <v>350000</v>
      </c>
      <c r="E57" s="206"/>
      <c r="F57" s="206"/>
      <c r="G57" s="209"/>
      <c r="H57" s="210"/>
      <c r="I57" s="210"/>
      <c r="J57" s="197">
        <f>SUM(K57,N57)</f>
        <v>302166.2</v>
      </c>
      <c r="K57" s="209">
        <v>302166.2</v>
      </c>
      <c r="L57" s="210"/>
      <c r="M57" s="210"/>
      <c r="N57" s="209"/>
      <c r="O57" s="210"/>
      <c r="P57" s="210"/>
      <c r="Q57" s="201">
        <f>J57/C57</f>
        <v>0.863332</v>
      </c>
    </row>
    <row r="58" spans="1:17" s="113" customFormat="1" ht="39" customHeight="1">
      <c r="A58" s="189"/>
      <c r="B58" s="155" t="s">
        <v>287</v>
      </c>
      <c r="C58" s="197">
        <f>SUM(D58,G58)</f>
        <v>3198</v>
      </c>
      <c r="D58" s="205"/>
      <c r="E58" s="206"/>
      <c r="F58" s="206"/>
      <c r="G58" s="209">
        <v>3198</v>
      </c>
      <c r="H58" s="210"/>
      <c r="I58" s="210"/>
      <c r="J58" s="197">
        <f>SUM(K58,N58)</f>
        <v>3198</v>
      </c>
      <c r="K58" s="209"/>
      <c r="L58" s="210"/>
      <c r="M58" s="210"/>
      <c r="N58" s="209">
        <v>3198</v>
      </c>
      <c r="O58" s="210"/>
      <c r="P58" s="210"/>
      <c r="Q58" s="201">
        <f>J58/C58</f>
        <v>1</v>
      </c>
    </row>
    <row r="59" spans="1:17" s="113" customFormat="1" ht="34.5" customHeight="1">
      <c r="A59" s="189"/>
      <c r="B59" s="193" t="s">
        <v>113</v>
      </c>
      <c r="C59" s="197">
        <f t="shared" si="3"/>
        <v>450</v>
      </c>
      <c r="D59" s="205">
        <v>450</v>
      </c>
      <c r="E59" s="206"/>
      <c r="F59" s="206"/>
      <c r="G59" s="205"/>
      <c r="H59" s="206"/>
      <c r="I59" s="206"/>
      <c r="J59" s="197">
        <f t="shared" si="14"/>
        <v>46.99</v>
      </c>
      <c r="K59" s="205">
        <v>46.99</v>
      </c>
      <c r="L59" s="206"/>
      <c r="M59" s="206"/>
      <c r="N59" s="205"/>
      <c r="O59" s="206"/>
      <c r="P59" s="206"/>
      <c r="Q59" s="201">
        <f t="shared" si="4"/>
        <v>0.10442222222222222</v>
      </c>
    </row>
    <row r="60" spans="1:17" s="113" customFormat="1" ht="36.75" customHeight="1">
      <c r="A60" s="189"/>
      <c r="B60" s="193" t="s">
        <v>109</v>
      </c>
      <c r="C60" s="197">
        <f t="shared" si="3"/>
        <v>80000</v>
      </c>
      <c r="D60" s="205">
        <v>80000</v>
      </c>
      <c r="E60" s="206"/>
      <c r="F60" s="206"/>
      <c r="G60" s="205"/>
      <c r="H60" s="206"/>
      <c r="I60" s="206"/>
      <c r="J60" s="197">
        <f t="shared" si="14"/>
        <v>136126.55</v>
      </c>
      <c r="K60" s="205">
        <v>136126.55</v>
      </c>
      <c r="L60" s="206"/>
      <c r="M60" s="206"/>
      <c r="N60" s="205"/>
      <c r="O60" s="206"/>
      <c r="P60" s="206"/>
      <c r="Q60" s="201">
        <f t="shared" si="4"/>
        <v>1.7015818749999998</v>
      </c>
    </row>
    <row r="61" spans="1:17" s="113" customFormat="1" ht="135" customHeight="1">
      <c r="A61" s="189"/>
      <c r="B61" s="155" t="s">
        <v>280</v>
      </c>
      <c r="C61" s="197">
        <f>SUM(D61,G61)</f>
        <v>86493.67</v>
      </c>
      <c r="D61" s="205">
        <v>86493.67</v>
      </c>
      <c r="E61" s="206">
        <v>4385.87</v>
      </c>
      <c r="F61" s="206">
        <v>82107.8</v>
      </c>
      <c r="G61" s="205"/>
      <c r="H61" s="206"/>
      <c r="I61" s="206"/>
      <c r="J61" s="197">
        <f>SUM(K61,N61)</f>
        <v>92192.18</v>
      </c>
      <c r="K61" s="205">
        <v>92192.18</v>
      </c>
      <c r="L61" s="206">
        <v>3728.54</v>
      </c>
      <c r="M61" s="206">
        <v>88463.64</v>
      </c>
      <c r="N61" s="205"/>
      <c r="O61" s="206"/>
      <c r="P61" s="206"/>
      <c r="Q61" s="201">
        <f t="shared" si="4"/>
        <v>1.065883549628545</v>
      </c>
    </row>
    <row r="62" spans="1:17" s="124" customFormat="1" ht="96" customHeight="1">
      <c r="A62" s="190"/>
      <c r="B62" s="125" t="s">
        <v>90</v>
      </c>
      <c r="C62" s="198">
        <f>SUM(D62,G62)</f>
        <v>69962</v>
      </c>
      <c r="D62" s="206">
        <v>69962</v>
      </c>
      <c r="E62" s="206">
        <v>69962</v>
      </c>
      <c r="F62" s="206"/>
      <c r="G62" s="206"/>
      <c r="H62" s="206"/>
      <c r="I62" s="206"/>
      <c r="J62" s="198">
        <f>SUM(K62,N62)</f>
        <v>69243.23</v>
      </c>
      <c r="K62" s="198">
        <v>69243.23</v>
      </c>
      <c r="L62" s="198">
        <v>69243.23</v>
      </c>
      <c r="M62" s="198"/>
      <c r="N62" s="198"/>
      <c r="O62" s="198"/>
      <c r="P62" s="198"/>
      <c r="Q62" s="202">
        <f>J62/C62</f>
        <v>0.9897262799805608</v>
      </c>
    </row>
    <row r="63" spans="1:17" s="124" customFormat="1" ht="68.25" customHeight="1">
      <c r="A63" s="190"/>
      <c r="B63" s="125" t="s">
        <v>114</v>
      </c>
      <c r="C63" s="198">
        <f t="shared" si="3"/>
        <v>257578</v>
      </c>
      <c r="D63" s="206">
        <v>257578</v>
      </c>
      <c r="E63" s="206">
        <v>257578</v>
      </c>
      <c r="F63" s="206"/>
      <c r="G63" s="206"/>
      <c r="H63" s="206"/>
      <c r="I63" s="206"/>
      <c r="J63" s="198">
        <f t="shared" si="14"/>
        <v>256924.53</v>
      </c>
      <c r="K63" s="206">
        <v>256924.53</v>
      </c>
      <c r="L63" s="206">
        <v>256924.53</v>
      </c>
      <c r="M63" s="206"/>
      <c r="N63" s="206"/>
      <c r="O63" s="206"/>
      <c r="P63" s="206"/>
      <c r="Q63" s="202">
        <f>J63/C63</f>
        <v>0.9974630209101709</v>
      </c>
    </row>
    <row r="64" spans="1:17" s="124" customFormat="1" ht="144.75" customHeight="1">
      <c r="A64" s="190"/>
      <c r="B64" s="155" t="s">
        <v>281</v>
      </c>
      <c r="C64" s="198">
        <f>SUM(D64,G64)</f>
        <v>114410</v>
      </c>
      <c r="D64" s="206"/>
      <c r="E64" s="206"/>
      <c r="F64" s="206"/>
      <c r="G64" s="206">
        <v>114410</v>
      </c>
      <c r="H64" s="206"/>
      <c r="I64" s="206">
        <v>114410</v>
      </c>
      <c r="J64" s="198">
        <f>SUM(K64,N64)</f>
        <v>114410</v>
      </c>
      <c r="K64" s="206"/>
      <c r="L64" s="206"/>
      <c r="M64" s="206"/>
      <c r="N64" s="206">
        <v>114410</v>
      </c>
      <c r="O64" s="206"/>
      <c r="P64" s="206">
        <v>114410</v>
      </c>
      <c r="Q64" s="202">
        <f>J64/C64</f>
        <v>1</v>
      </c>
    </row>
    <row r="65" spans="1:17" s="114" customFormat="1" ht="60.75" customHeight="1">
      <c r="A65" s="188" t="s">
        <v>111</v>
      </c>
      <c r="B65" s="151" t="s">
        <v>112</v>
      </c>
      <c r="C65" s="195">
        <f t="shared" si="3"/>
        <v>2801924</v>
      </c>
      <c r="D65" s="203">
        <f aca="true" t="shared" si="27" ref="D65:I65">SUM(D66:D71)</f>
        <v>2801924</v>
      </c>
      <c r="E65" s="203">
        <f t="shared" si="27"/>
        <v>2741924</v>
      </c>
      <c r="F65" s="203">
        <f t="shared" si="27"/>
        <v>0</v>
      </c>
      <c r="G65" s="203">
        <f t="shared" si="27"/>
        <v>0</v>
      </c>
      <c r="H65" s="203">
        <f t="shared" si="27"/>
        <v>0</v>
      </c>
      <c r="I65" s="203">
        <f t="shared" si="27"/>
        <v>0</v>
      </c>
      <c r="J65" s="195">
        <f t="shared" si="14"/>
        <v>2791629.2900000005</v>
      </c>
      <c r="K65" s="203">
        <f aca="true" t="shared" si="28" ref="K65:P65">SUM(K66:K71)</f>
        <v>2791629.2900000005</v>
      </c>
      <c r="L65" s="203">
        <f t="shared" si="28"/>
        <v>2741376.1300000004</v>
      </c>
      <c r="M65" s="203">
        <f t="shared" si="28"/>
        <v>0</v>
      </c>
      <c r="N65" s="203">
        <f t="shared" si="28"/>
        <v>0</v>
      </c>
      <c r="O65" s="203">
        <f t="shared" si="28"/>
        <v>0</v>
      </c>
      <c r="P65" s="203">
        <f t="shared" si="28"/>
        <v>0</v>
      </c>
      <c r="Q65" s="196">
        <f t="shared" si="4"/>
        <v>0.9963258425282058</v>
      </c>
    </row>
    <row r="66" spans="1:17" s="113" customFormat="1" ht="28.5" customHeight="1">
      <c r="A66" s="189"/>
      <c r="B66" s="155" t="s">
        <v>201</v>
      </c>
      <c r="C66" s="197">
        <f t="shared" si="3"/>
        <v>29400</v>
      </c>
      <c r="D66" s="205">
        <v>29400</v>
      </c>
      <c r="E66" s="206"/>
      <c r="F66" s="206"/>
      <c r="G66" s="209"/>
      <c r="H66" s="210"/>
      <c r="I66" s="210"/>
      <c r="J66" s="197">
        <f t="shared" si="14"/>
        <v>25278.84</v>
      </c>
      <c r="K66" s="209">
        <v>25278.84</v>
      </c>
      <c r="L66" s="210"/>
      <c r="M66" s="210"/>
      <c r="N66" s="209"/>
      <c r="O66" s="210"/>
      <c r="P66" s="210"/>
      <c r="Q66" s="201">
        <f t="shared" si="4"/>
        <v>0.8598244897959184</v>
      </c>
    </row>
    <row r="67" spans="1:17" s="113" customFormat="1" ht="33" customHeight="1">
      <c r="A67" s="189"/>
      <c r="B67" s="155" t="s">
        <v>113</v>
      </c>
      <c r="C67" s="197">
        <f t="shared" si="3"/>
        <v>300</v>
      </c>
      <c r="D67" s="205">
        <v>300</v>
      </c>
      <c r="E67" s="206"/>
      <c r="F67" s="206"/>
      <c r="G67" s="209"/>
      <c r="H67" s="210"/>
      <c r="I67" s="210"/>
      <c r="J67" s="197">
        <f t="shared" si="14"/>
        <v>18.69</v>
      </c>
      <c r="K67" s="209">
        <v>18.69</v>
      </c>
      <c r="L67" s="210"/>
      <c r="M67" s="210"/>
      <c r="N67" s="209"/>
      <c r="O67" s="210"/>
      <c r="P67" s="210"/>
      <c r="Q67" s="201">
        <f t="shared" si="4"/>
        <v>0.0623</v>
      </c>
    </row>
    <row r="68" spans="1:17" s="113" customFormat="1" ht="36" customHeight="1">
      <c r="A68" s="189"/>
      <c r="B68" s="155" t="s">
        <v>211</v>
      </c>
      <c r="C68" s="197">
        <f t="shared" si="3"/>
        <v>300</v>
      </c>
      <c r="D68" s="205">
        <v>300</v>
      </c>
      <c r="E68" s="206"/>
      <c r="F68" s="206"/>
      <c r="G68" s="209"/>
      <c r="H68" s="210"/>
      <c r="I68" s="210"/>
      <c r="J68" s="197">
        <f t="shared" si="14"/>
        <v>432.7</v>
      </c>
      <c r="K68" s="209">
        <v>432.7</v>
      </c>
      <c r="L68" s="210"/>
      <c r="M68" s="210"/>
      <c r="N68" s="209"/>
      <c r="O68" s="210"/>
      <c r="P68" s="210"/>
      <c r="Q68" s="201">
        <f t="shared" si="4"/>
        <v>1.4423333333333332</v>
      </c>
    </row>
    <row r="69" spans="1:17" s="124" customFormat="1" ht="92.25" customHeight="1">
      <c r="A69" s="190"/>
      <c r="B69" s="125" t="s">
        <v>90</v>
      </c>
      <c r="C69" s="198">
        <f>SUM(D69,G69)</f>
        <v>2485740</v>
      </c>
      <c r="D69" s="206">
        <v>2485740</v>
      </c>
      <c r="E69" s="206">
        <v>2485740</v>
      </c>
      <c r="F69" s="206"/>
      <c r="G69" s="210"/>
      <c r="H69" s="210"/>
      <c r="I69" s="210"/>
      <c r="J69" s="198">
        <f t="shared" si="14"/>
        <v>2485471.41</v>
      </c>
      <c r="K69" s="210">
        <v>2485471.41</v>
      </c>
      <c r="L69" s="210">
        <v>2485471.41</v>
      </c>
      <c r="M69" s="210"/>
      <c r="N69" s="210"/>
      <c r="O69" s="210"/>
      <c r="P69" s="210"/>
      <c r="Q69" s="202">
        <f t="shared" si="4"/>
        <v>0.999891947669507</v>
      </c>
    </row>
    <row r="70" spans="1:17" s="124" customFormat="1" ht="57.75" customHeight="1">
      <c r="A70" s="190"/>
      <c r="B70" s="125" t="s">
        <v>114</v>
      </c>
      <c r="C70" s="198">
        <f t="shared" si="3"/>
        <v>256184</v>
      </c>
      <c r="D70" s="206">
        <v>256184</v>
      </c>
      <c r="E70" s="206">
        <v>256184</v>
      </c>
      <c r="F70" s="206"/>
      <c r="G70" s="206"/>
      <c r="H70" s="206"/>
      <c r="I70" s="206"/>
      <c r="J70" s="198">
        <f t="shared" si="14"/>
        <v>255904.72</v>
      </c>
      <c r="K70" s="206">
        <v>255904.72</v>
      </c>
      <c r="L70" s="206">
        <v>255904.72</v>
      </c>
      <c r="M70" s="206"/>
      <c r="N70" s="206"/>
      <c r="O70" s="206"/>
      <c r="P70" s="206"/>
      <c r="Q70" s="202">
        <f t="shared" si="4"/>
        <v>0.9989098460481529</v>
      </c>
    </row>
    <row r="71" spans="1:17" s="113" customFormat="1" ht="110.25" customHeight="1">
      <c r="A71" s="189"/>
      <c r="B71" s="155" t="s">
        <v>115</v>
      </c>
      <c r="C71" s="197">
        <f t="shared" si="3"/>
        <v>30000</v>
      </c>
      <c r="D71" s="205">
        <v>30000</v>
      </c>
      <c r="E71" s="206"/>
      <c r="F71" s="206"/>
      <c r="G71" s="205"/>
      <c r="H71" s="206"/>
      <c r="I71" s="206"/>
      <c r="J71" s="197">
        <f t="shared" si="14"/>
        <v>24522.93</v>
      </c>
      <c r="K71" s="205">
        <v>24522.93</v>
      </c>
      <c r="L71" s="206"/>
      <c r="M71" s="206"/>
      <c r="N71" s="205"/>
      <c r="O71" s="206"/>
      <c r="P71" s="206"/>
      <c r="Q71" s="201">
        <f t="shared" si="4"/>
        <v>0.817431</v>
      </c>
    </row>
    <row r="72" spans="1:17" s="134" customFormat="1" ht="60.75" customHeight="1">
      <c r="A72" s="188" t="s">
        <v>126</v>
      </c>
      <c r="B72" s="151" t="s">
        <v>127</v>
      </c>
      <c r="C72" s="195">
        <f>SUM(D72,G72)</f>
        <v>18642</v>
      </c>
      <c r="D72" s="203">
        <f aca="true" t="shared" si="29" ref="D72:I72">SUM(D73,D74)</f>
        <v>18642</v>
      </c>
      <c r="E72" s="203">
        <f t="shared" si="29"/>
        <v>18642</v>
      </c>
      <c r="F72" s="203">
        <f t="shared" si="29"/>
        <v>0</v>
      </c>
      <c r="G72" s="203">
        <f t="shared" si="29"/>
        <v>0</v>
      </c>
      <c r="H72" s="203">
        <f t="shared" si="29"/>
        <v>0</v>
      </c>
      <c r="I72" s="203">
        <f t="shared" si="29"/>
        <v>0</v>
      </c>
      <c r="J72" s="195">
        <f>SUM(K72,N72)</f>
        <v>17241</v>
      </c>
      <c r="K72" s="203">
        <f aca="true" t="shared" si="30" ref="K72:P72">SUM(K73,K74)</f>
        <v>17241</v>
      </c>
      <c r="L72" s="203">
        <f t="shared" si="30"/>
        <v>17241</v>
      </c>
      <c r="M72" s="203">
        <f t="shared" si="30"/>
        <v>0</v>
      </c>
      <c r="N72" s="203">
        <f t="shared" si="30"/>
        <v>0</v>
      </c>
      <c r="O72" s="203">
        <f t="shared" si="30"/>
        <v>0</v>
      </c>
      <c r="P72" s="203">
        <f t="shared" si="30"/>
        <v>0</v>
      </c>
      <c r="Q72" s="196">
        <f>J72/C72</f>
        <v>0.9248471194077889</v>
      </c>
    </row>
    <row r="73" spans="1:17" s="124" customFormat="1" ht="57" customHeight="1">
      <c r="A73" s="190"/>
      <c r="B73" s="125" t="s">
        <v>114</v>
      </c>
      <c r="C73" s="198">
        <f>SUM(D73,G73)</f>
        <v>9918</v>
      </c>
      <c r="D73" s="206">
        <v>9918</v>
      </c>
      <c r="E73" s="206">
        <v>9918</v>
      </c>
      <c r="F73" s="206"/>
      <c r="G73" s="206"/>
      <c r="H73" s="206"/>
      <c r="I73" s="206"/>
      <c r="J73" s="198">
        <f>SUM(K73,N73)</f>
        <v>9918</v>
      </c>
      <c r="K73" s="206">
        <v>9918</v>
      </c>
      <c r="L73" s="206">
        <v>9918</v>
      </c>
      <c r="M73" s="206"/>
      <c r="N73" s="206"/>
      <c r="O73" s="206"/>
      <c r="P73" s="206"/>
      <c r="Q73" s="202">
        <f>J73/C73</f>
        <v>1</v>
      </c>
    </row>
    <row r="74" spans="1:17" s="124" customFormat="1" ht="116.25" customHeight="1">
      <c r="A74" s="190"/>
      <c r="B74" s="125" t="s">
        <v>263</v>
      </c>
      <c r="C74" s="198">
        <f>SUM(D74,G74)</f>
        <v>8724</v>
      </c>
      <c r="D74" s="206">
        <v>8724</v>
      </c>
      <c r="E74" s="206">
        <v>8724</v>
      </c>
      <c r="F74" s="206"/>
      <c r="G74" s="206"/>
      <c r="H74" s="206"/>
      <c r="I74" s="206"/>
      <c r="J74" s="198">
        <f>SUM(K74,N74)</f>
        <v>7323</v>
      </c>
      <c r="K74" s="206">
        <v>7323</v>
      </c>
      <c r="L74" s="206">
        <v>7323</v>
      </c>
      <c r="M74" s="206"/>
      <c r="N74" s="206"/>
      <c r="O74" s="206"/>
      <c r="P74" s="206"/>
      <c r="Q74" s="202">
        <f>J74/C74</f>
        <v>0.8394085281980743</v>
      </c>
    </row>
    <row r="75" spans="1:17" s="114" customFormat="1" ht="48" customHeight="1">
      <c r="A75" s="188" t="s">
        <v>128</v>
      </c>
      <c r="B75" s="151" t="s">
        <v>129</v>
      </c>
      <c r="C75" s="195">
        <f t="shared" si="3"/>
        <v>986600</v>
      </c>
      <c r="D75" s="203">
        <f aca="true" t="shared" si="31" ref="D75:I75">SUM(D76:D79)</f>
        <v>986600</v>
      </c>
      <c r="E75" s="203">
        <f t="shared" si="31"/>
        <v>0</v>
      </c>
      <c r="F75" s="203">
        <f t="shared" si="31"/>
        <v>0</v>
      </c>
      <c r="G75" s="203">
        <f t="shared" si="31"/>
        <v>0</v>
      </c>
      <c r="H75" s="203">
        <f t="shared" si="31"/>
        <v>0</v>
      </c>
      <c r="I75" s="203">
        <f t="shared" si="31"/>
        <v>0</v>
      </c>
      <c r="J75" s="195">
        <f t="shared" si="14"/>
        <v>932027.4699999999</v>
      </c>
      <c r="K75" s="203">
        <f aca="true" t="shared" si="32" ref="K75:P75">SUM(K76:K79)</f>
        <v>932027.4699999999</v>
      </c>
      <c r="L75" s="203">
        <f t="shared" si="32"/>
        <v>0</v>
      </c>
      <c r="M75" s="203">
        <f t="shared" si="32"/>
        <v>0</v>
      </c>
      <c r="N75" s="203">
        <f t="shared" si="32"/>
        <v>0</v>
      </c>
      <c r="O75" s="203">
        <f t="shared" si="32"/>
        <v>0</v>
      </c>
      <c r="P75" s="203">
        <f t="shared" si="32"/>
        <v>0</v>
      </c>
      <c r="Q75" s="196">
        <f t="shared" si="4"/>
        <v>0.9446862659639164</v>
      </c>
    </row>
    <row r="76" spans="1:17" s="113" customFormat="1" ht="29.25" customHeight="1">
      <c r="A76" s="189"/>
      <c r="B76" s="155" t="s">
        <v>243</v>
      </c>
      <c r="C76" s="197">
        <f t="shared" si="3"/>
        <v>2000</v>
      </c>
      <c r="D76" s="205">
        <v>2000</v>
      </c>
      <c r="E76" s="206"/>
      <c r="F76" s="206"/>
      <c r="G76" s="205"/>
      <c r="H76" s="206"/>
      <c r="I76" s="206"/>
      <c r="J76" s="197">
        <f t="shared" si="14"/>
        <v>1084.44</v>
      </c>
      <c r="K76" s="205">
        <v>1084.44</v>
      </c>
      <c r="L76" s="206"/>
      <c r="M76" s="206"/>
      <c r="N76" s="205"/>
      <c r="O76" s="206"/>
      <c r="P76" s="206"/>
      <c r="Q76" s="201">
        <f t="shared" si="4"/>
        <v>0.54222</v>
      </c>
    </row>
    <row r="77" spans="1:17" s="113" customFormat="1" ht="72" customHeight="1">
      <c r="A77" s="189"/>
      <c r="B77" s="155" t="s">
        <v>288</v>
      </c>
      <c r="C77" s="197">
        <f t="shared" si="3"/>
        <v>915000</v>
      </c>
      <c r="D77" s="205">
        <v>915000</v>
      </c>
      <c r="E77" s="206"/>
      <c r="F77" s="206"/>
      <c r="G77" s="205"/>
      <c r="H77" s="206"/>
      <c r="I77" s="206"/>
      <c r="J77" s="197">
        <f t="shared" si="14"/>
        <v>851837.46</v>
      </c>
      <c r="K77" s="205">
        <v>851837.46</v>
      </c>
      <c r="L77" s="206"/>
      <c r="M77" s="206"/>
      <c r="N77" s="205"/>
      <c r="O77" s="206"/>
      <c r="P77" s="206"/>
      <c r="Q77" s="201">
        <f t="shared" si="4"/>
        <v>0.9309699016393442</v>
      </c>
    </row>
    <row r="78" spans="1:17" s="113" customFormat="1" ht="27.75" customHeight="1">
      <c r="A78" s="189"/>
      <c r="B78" s="155" t="s">
        <v>242</v>
      </c>
      <c r="C78" s="197">
        <f>SUM(D78,G78)</f>
        <v>30000</v>
      </c>
      <c r="D78" s="205">
        <v>30000</v>
      </c>
      <c r="E78" s="206"/>
      <c r="F78" s="206"/>
      <c r="G78" s="205"/>
      <c r="H78" s="206"/>
      <c r="I78" s="206"/>
      <c r="J78" s="197">
        <f>SUM(K78,N78)</f>
        <v>39544.57</v>
      </c>
      <c r="K78" s="205">
        <v>39544.57</v>
      </c>
      <c r="L78" s="206"/>
      <c r="M78" s="206"/>
      <c r="N78" s="205"/>
      <c r="O78" s="206"/>
      <c r="P78" s="206"/>
      <c r="Q78" s="201">
        <f>J78/C78</f>
        <v>1.3181523333333334</v>
      </c>
    </row>
    <row r="79" spans="1:17" s="113" customFormat="1" ht="106.5" customHeight="1">
      <c r="A79" s="189"/>
      <c r="B79" s="155" t="s">
        <v>264</v>
      </c>
      <c r="C79" s="197">
        <f>SUM(D79,G79)</f>
        <v>39600</v>
      </c>
      <c r="D79" s="205">
        <v>39600</v>
      </c>
      <c r="E79" s="206"/>
      <c r="F79" s="206"/>
      <c r="G79" s="205"/>
      <c r="H79" s="206"/>
      <c r="I79" s="206"/>
      <c r="J79" s="197">
        <f>SUM(K79,N79)</f>
        <v>39561</v>
      </c>
      <c r="K79" s="205">
        <v>39561</v>
      </c>
      <c r="L79" s="206"/>
      <c r="M79" s="206"/>
      <c r="N79" s="205"/>
      <c r="O79" s="206"/>
      <c r="P79" s="206"/>
      <c r="Q79" s="201">
        <f>J79/C79</f>
        <v>0.9990151515151515</v>
      </c>
    </row>
    <row r="80" spans="1:17" s="114" customFormat="1" ht="41.25" customHeight="1">
      <c r="A80" s="188" t="s">
        <v>130</v>
      </c>
      <c r="B80" s="151" t="s">
        <v>131</v>
      </c>
      <c r="C80" s="195">
        <f>SUM(D80,G80)</f>
        <v>0</v>
      </c>
      <c r="D80" s="203">
        <f aca="true" t="shared" si="33" ref="D80:I80">SUM(D81)</f>
        <v>0</v>
      </c>
      <c r="E80" s="203">
        <f t="shared" si="33"/>
        <v>0</v>
      </c>
      <c r="F80" s="203">
        <f t="shared" si="33"/>
        <v>0</v>
      </c>
      <c r="G80" s="203">
        <f t="shared" si="33"/>
        <v>0</v>
      </c>
      <c r="H80" s="203">
        <f t="shared" si="33"/>
        <v>0</v>
      </c>
      <c r="I80" s="203">
        <f t="shared" si="33"/>
        <v>0</v>
      </c>
      <c r="J80" s="195">
        <f>SUM(K80,N80)</f>
        <v>2.3</v>
      </c>
      <c r="K80" s="203">
        <f aca="true" t="shared" si="34" ref="K80:P80">SUM(K81)</f>
        <v>2.3</v>
      </c>
      <c r="L80" s="203">
        <f t="shared" si="34"/>
        <v>0</v>
      </c>
      <c r="M80" s="203">
        <f t="shared" si="34"/>
        <v>0</v>
      </c>
      <c r="N80" s="203">
        <f t="shared" si="34"/>
        <v>0</v>
      </c>
      <c r="O80" s="203">
        <f t="shared" si="34"/>
        <v>0</v>
      </c>
      <c r="P80" s="203">
        <f t="shared" si="34"/>
        <v>0</v>
      </c>
      <c r="Q80" s="196"/>
    </row>
    <row r="81" spans="1:17" s="124" customFormat="1" ht="45.75" customHeight="1">
      <c r="A81" s="190"/>
      <c r="B81" s="125" t="s">
        <v>113</v>
      </c>
      <c r="C81" s="198">
        <f>SUM(D81,G81)</f>
        <v>0</v>
      </c>
      <c r="D81" s="206">
        <v>0</v>
      </c>
      <c r="E81" s="206"/>
      <c r="F81" s="206"/>
      <c r="G81" s="206"/>
      <c r="H81" s="206"/>
      <c r="I81" s="206"/>
      <c r="J81" s="198">
        <f>SUM(K81,N81)</f>
        <v>2.3</v>
      </c>
      <c r="K81" s="206">
        <v>2.3</v>
      </c>
      <c r="L81" s="206"/>
      <c r="M81" s="206"/>
      <c r="N81" s="206"/>
      <c r="O81" s="206"/>
      <c r="P81" s="206"/>
      <c r="Q81" s="202"/>
    </row>
    <row r="82" spans="1:17" s="215" customFormat="1" ht="36.75" customHeight="1">
      <c r="A82" s="297" t="s">
        <v>7</v>
      </c>
      <c r="B82" s="297"/>
      <c r="C82" s="213">
        <f>SUM(D82,G82)</f>
        <v>37635305.769999996</v>
      </c>
      <c r="D82" s="213">
        <f aca="true" t="shared" si="35" ref="D82:I82">SUM(D10,D13,D15,D19,D22,D27,D32,D34,D36,D52,D55,D65,D72,D75,D80)</f>
        <v>34441601.43</v>
      </c>
      <c r="E82" s="213">
        <f t="shared" si="35"/>
        <v>3390034.29</v>
      </c>
      <c r="F82" s="213">
        <f t="shared" si="35"/>
        <v>115259.14</v>
      </c>
      <c r="G82" s="213">
        <f t="shared" si="35"/>
        <v>3193704.34</v>
      </c>
      <c r="H82" s="213">
        <f t="shared" si="35"/>
        <v>2915109.34</v>
      </c>
      <c r="I82" s="213">
        <f t="shared" si="35"/>
        <v>124410</v>
      </c>
      <c r="J82" s="214">
        <f t="shared" si="14"/>
        <v>36967916.22</v>
      </c>
      <c r="K82" s="213">
        <f aca="true" t="shared" si="36" ref="K82:P82">SUM(K10,K13,K15,K19,K22,K27,K32,K34,K36,K52,K55,K65,K72,K75,K80)</f>
        <v>33835961.29</v>
      </c>
      <c r="L82" s="213">
        <f t="shared" si="36"/>
        <v>3383936.9400000004</v>
      </c>
      <c r="M82" s="213">
        <f t="shared" si="36"/>
        <v>121614.87</v>
      </c>
      <c r="N82" s="213">
        <f t="shared" si="36"/>
        <v>3131954.93</v>
      </c>
      <c r="O82" s="213">
        <f t="shared" si="36"/>
        <v>2853359.33</v>
      </c>
      <c r="P82" s="213">
        <f t="shared" si="36"/>
        <v>124410</v>
      </c>
      <c r="Q82" s="211">
        <f t="shared" si="4"/>
        <v>0.9822669289820946</v>
      </c>
    </row>
    <row r="83" spans="1:17" s="112" customFormat="1" ht="9.75">
      <c r="A83" s="118"/>
      <c r="B83" s="119"/>
      <c r="C83" s="118"/>
      <c r="D83" s="118"/>
      <c r="E83" s="122"/>
      <c r="F83" s="122"/>
      <c r="G83" s="118"/>
      <c r="H83" s="122"/>
      <c r="I83" s="122"/>
      <c r="J83" s="118"/>
      <c r="K83" s="118"/>
      <c r="L83" s="122"/>
      <c r="M83" s="122"/>
      <c r="N83" s="118"/>
      <c r="O83" s="122"/>
      <c r="P83" s="122"/>
      <c r="Q83" s="118"/>
    </row>
    <row r="84" spans="1:17" s="112" customFormat="1" ht="17.25" customHeight="1">
      <c r="A84" s="120" t="s">
        <v>3</v>
      </c>
      <c r="B84" s="119"/>
      <c r="C84" s="118"/>
      <c r="D84" s="118"/>
      <c r="E84" s="122"/>
      <c r="F84" s="122"/>
      <c r="G84" s="118"/>
      <c r="H84" s="122"/>
      <c r="I84" s="122"/>
      <c r="J84" s="118"/>
      <c r="K84" s="118"/>
      <c r="L84" s="122"/>
      <c r="M84" s="122"/>
      <c r="N84" s="118"/>
      <c r="O84" s="122"/>
      <c r="P84" s="122"/>
      <c r="Q84" s="118"/>
    </row>
    <row r="85" spans="1:17" ht="12.75">
      <c r="A85" s="118"/>
      <c r="B85" s="119"/>
      <c r="C85" s="118"/>
      <c r="D85" s="118"/>
      <c r="E85" s="122"/>
      <c r="F85" s="122"/>
      <c r="G85" s="118"/>
      <c r="H85" s="122"/>
      <c r="I85" s="122"/>
      <c r="J85" s="118"/>
      <c r="K85" s="118"/>
      <c r="L85" s="122"/>
      <c r="M85" s="122"/>
      <c r="N85" s="118"/>
      <c r="O85" s="122"/>
      <c r="P85" s="122"/>
      <c r="Q85" s="118"/>
    </row>
    <row r="86" spans="1:17" ht="12.75">
      <c r="A86" s="75"/>
      <c r="B86" s="79"/>
      <c r="C86" s="75"/>
      <c r="D86" s="75"/>
      <c r="Q86" s="75"/>
    </row>
    <row r="87" spans="1:17" ht="12.75">
      <c r="A87" s="75"/>
      <c r="B87" s="79"/>
      <c r="C87" s="75"/>
      <c r="D87" s="75"/>
      <c r="E87" s="123"/>
      <c r="F87" s="123"/>
      <c r="G87" s="75"/>
      <c r="H87" s="123"/>
      <c r="I87" s="123"/>
      <c r="J87" s="75"/>
      <c r="K87" s="75"/>
      <c r="L87" s="123"/>
      <c r="M87" s="123"/>
      <c r="N87" s="75"/>
      <c r="O87" s="123"/>
      <c r="P87" s="123"/>
      <c r="Q87" s="75"/>
    </row>
    <row r="88" spans="1:17" ht="12.75">
      <c r="A88" s="75"/>
      <c r="B88" s="79"/>
      <c r="C88" s="75"/>
      <c r="D88" s="75"/>
      <c r="E88" s="123"/>
      <c r="F88" s="123"/>
      <c r="G88" s="75"/>
      <c r="H88" s="123"/>
      <c r="I88" s="123"/>
      <c r="J88" s="75"/>
      <c r="K88" s="75"/>
      <c r="L88" s="123"/>
      <c r="M88" s="123"/>
      <c r="N88" s="75"/>
      <c r="O88" s="123"/>
      <c r="P88" s="123"/>
      <c r="Q88" s="75"/>
    </row>
    <row r="89" spans="1:17" ht="12.75">
      <c r="A89" s="75"/>
      <c r="B89" s="79"/>
      <c r="C89" s="75"/>
      <c r="D89" s="75"/>
      <c r="E89" s="123"/>
      <c r="F89" s="123"/>
      <c r="G89" s="75"/>
      <c r="H89" s="123"/>
      <c r="I89" s="123"/>
      <c r="J89" s="75"/>
      <c r="K89" s="75"/>
      <c r="L89" s="123"/>
      <c r="M89" s="123"/>
      <c r="N89" s="75"/>
      <c r="O89" s="123"/>
      <c r="P89" s="123"/>
      <c r="Q89" s="75"/>
    </row>
    <row r="90" spans="1:17" ht="12.75">
      <c r="A90" s="75"/>
      <c r="B90" s="79"/>
      <c r="C90" s="75"/>
      <c r="D90" s="75"/>
      <c r="E90" s="123"/>
      <c r="F90" s="123"/>
      <c r="G90" s="75"/>
      <c r="H90" s="123"/>
      <c r="I90" s="123"/>
      <c r="J90" s="75"/>
      <c r="K90" s="75"/>
      <c r="L90" s="123"/>
      <c r="M90" s="123"/>
      <c r="N90" s="75"/>
      <c r="O90" s="123"/>
      <c r="P90" s="123"/>
      <c r="Q90" s="75"/>
    </row>
    <row r="91" spans="1:17" ht="12.75">
      <c r="A91" s="75"/>
      <c r="B91" s="79"/>
      <c r="C91" s="75"/>
      <c r="D91" s="75"/>
      <c r="E91" s="123"/>
      <c r="F91" s="123"/>
      <c r="G91" s="75"/>
      <c r="H91" s="123"/>
      <c r="I91" s="123"/>
      <c r="J91" s="75"/>
      <c r="K91" s="75"/>
      <c r="L91" s="123"/>
      <c r="M91" s="123"/>
      <c r="N91" s="75"/>
      <c r="O91" s="123"/>
      <c r="P91" s="123"/>
      <c r="Q91" s="75"/>
    </row>
    <row r="92" spans="1:17" ht="12.75">
      <c r="A92" s="75"/>
      <c r="B92" s="79"/>
      <c r="C92" s="75"/>
      <c r="D92" s="75"/>
      <c r="E92" s="123"/>
      <c r="F92" s="123"/>
      <c r="G92" s="75"/>
      <c r="H92" s="123"/>
      <c r="I92" s="123"/>
      <c r="J92" s="75"/>
      <c r="K92" s="75"/>
      <c r="L92" s="123"/>
      <c r="M92" s="123"/>
      <c r="N92" s="75"/>
      <c r="O92" s="123"/>
      <c r="P92" s="123"/>
      <c r="Q92" s="75"/>
    </row>
    <row r="93" spans="1:17" ht="12.75">
      <c r="A93" s="75"/>
      <c r="B93" s="79"/>
      <c r="C93" s="75"/>
      <c r="D93" s="75"/>
      <c r="E93" s="123"/>
      <c r="F93" s="123"/>
      <c r="G93" s="75"/>
      <c r="H93" s="123"/>
      <c r="I93" s="123"/>
      <c r="J93" s="75"/>
      <c r="K93" s="75"/>
      <c r="L93" s="123"/>
      <c r="M93" s="123"/>
      <c r="N93" s="75"/>
      <c r="O93" s="123"/>
      <c r="P93" s="123"/>
      <c r="Q93" s="75"/>
    </row>
    <row r="94" spans="1:17" ht="12.75">
      <c r="A94" s="75"/>
      <c r="B94" s="79"/>
      <c r="C94" s="75"/>
      <c r="D94" s="75"/>
      <c r="E94" s="123"/>
      <c r="F94" s="123"/>
      <c r="G94" s="75"/>
      <c r="H94" s="123"/>
      <c r="I94" s="123"/>
      <c r="J94" s="75"/>
      <c r="K94" s="75"/>
      <c r="L94" s="123"/>
      <c r="M94" s="123"/>
      <c r="N94" s="75"/>
      <c r="O94" s="123"/>
      <c r="P94" s="123"/>
      <c r="Q94" s="75"/>
    </row>
    <row r="95" spans="1:17" ht="40.5" customHeight="1">
      <c r="A95" s="75"/>
      <c r="B95" s="79"/>
      <c r="C95" s="75"/>
      <c r="D95" s="75"/>
      <c r="E95" s="123"/>
      <c r="F95" s="123"/>
      <c r="G95" s="75"/>
      <c r="H95" s="123"/>
      <c r="I95" s="123"/>
      <c r="J95" s="75"/>
      <c r="K95" s="75"/>
      <c r="L95" s="123"/>
      <c r="M95" s="123"/>
      <c r="N95" s="75"/>
      <c r="O95" s="123"/>
      <c r="P95" s="123"/>
      <c r="Q95" s="75"/>
    </row>
    <row r="96" spans="1:17" ht="12.75">
      <c r="A96" s="75"/>
      <c r="B96" s="79"/>
      <c r="C96" s="75"/>
      <c r="D96" s="75"/>
      <c r="E96" s="123"/>
      <c r="F96" s="123"/>
      <c r="G96" s="75"/>
      <c r="H96" s="123"/>
      <c r="I96" s="123"/>
      <c r="J96" s="75"/>
      <c r="K96" s="75"/>
      <c r="L96" s="123"/>
      <c r="M96" s="123"/>
      <c r="N96" s="75"/>
      <c r="O96" s="123"/>
      <c r="P96" s="123"/>
      <c r="Q96" s="75"/>
    </row>
    <row r="97" spans="1:17" ht="12.75">
      <c r="A97" s="75"/>
      <c r="B97" s="79"/>
      <c r="C97" s="75"/>
      <c r="D97" s="75"/>
      <c r="E97" s="123"/>
      <c r="F97" s="123"/>
      <c r="G97" s="75"/>
      <c r="H97" s="123"/>
      <c r="I97" s="123"/>
      <c r="J97" s="75"/>
      <c r="K97" s="75"/>
      <c r="L97" s="123"/>
      <c r="M97" s="123"/>
      <c r="N97" s="75"/>
      <c r="O97" s="123"/>
      <c r="P97" s="123"/>
      <c r="Q97" s="75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</sheetData>
  <sheetProtection/>
  <mergeCells count="18">
    <mergeCell ref="A82:B82"/>
    <mergeCell ref="Q5:Q8"/>
    <mergeCell ref="J5:P5"/>
    <mergeCell ref="J6:J8"/>
    <mergeCell ref="K6:P6"/>
    <mergeCell ref="H7:I7"/>
    <mergeCell ref="E7:F7"/>
    <mergeCell ref="G7:G8"/>
    <mergeCell ref="A5:A8"/>
    <mergeCell ref="B5:B8"/>
    <mergeCell ref="K7:K8"/>
    <mergeCell ref="L7:M7"/>
    <mergeCell ref="N7:N8"/>
    <mergeCell ref="O7:P7"/>
    <mergeCell ref="C5:I5"/>
    <mergeCell ref="D6:I6"/>
    <mergeCell ref="C6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33.8515625" style="2" customWidth="1"/>
    <col min="3" max="3" width="12.140625" style="2" customWidth="1"/>
    <col min="4" max="4" width="17.140625" style="2" customWidth="1"/>
    <col min="5" max="5" width="15.00390625" style="2" customWidth="1"/>
    <col min="6" max="16384" width="9.140625" style="2" customWidth="1"/>
  </cols>
  <sheetData>
    <row r="1" spans="1:5" ht="17.25" customHeight="1">
      <c r="A1" s="154" t="s">
        <v>424</v>
      </c>
      <c r="E1" s="194"/>
    </row>
    <row r="2" ht="12.75" customHeight="1"/>
    <row r="3" ht="29.25" customHeight="1"/>
    <row r="4" spans="1:4" ht="27" customHeight="1">
      <c r="A4" s="312" t="s">
        <v>290</v>
      </c>
      <c r="B4" s="312"/>
      <c r="C4" s="312"/>
      <c r="D4" s="312"/>
    </row>
    <row r="5" ht="13.5" customHeight="1">
      <c r="A5" s="7"/>
    </row>
    <row r="6" ht="12.75">
      <c r="D6" s="8"/>
    </row>
    <row r="7" spans="1:5" ht="15" customHeight="1">
      <c r="A7" s="313" t="s">
        <v>10</v>
      </c>
      <c r="B7" s="313" t="s">
        <v>11</v>
      </c>
      <c r="C7" s="307" t="s">
        <v>12</v>
      </c>
      <c r="D7" s="307" t="s">
        <v>291</v>
      </c>
      <c r="E7" s="307" t="s">
        <v>292</v>
      </c>
    </row>
    <row r="8" spans="1:5" ht="15" customHeight="1">
      <c r="A8" s="313"/>
      <c r="B8" s="313"/>
      <c r="C8" s="313"/>
      <c r="D8" s="307"/>
      <c r="E8" s="307"/>
    </row>
    <row r="9" spans="1:5" ht="15.75" customHeight="1">
      <c r="A9" s="313"/>
      <c r="B9" s="313"/>
      <c r="C9" s="313"/>
      <c r="D9" s="307"/>
      <c r="E9" s="307"/>
    </row>
    <row r="10" spans="1:5" s="9" customFormat="1" ht="19.5" customHeight="1">
      <c r="A10" s="44">
        <v>1</v>
      </c>
      <c r="B10" s="44">
        <v>2</v>
      </c>
      <c r="C10" s="44">
        <v>3</v>
      </c>
      <c r="D10" s="45">
        <v>4</v>
      </c>
      <c r="E10" s="45">
        <v>5</v>
      </c>
    </row>
    <row r="11" spans="1:5" s="12" customFormat="1" ht="13.5" customHeight="1">
      <c r="A11" s="10" t="s">
        <v>13</v>
      </c>
      <c r="B11" s="11" t="s">
        <v>14</v>
      </c>
      <c r="C11" s="10"/>
      <c r="D11" s="84">
        <v>37635305.77</v>
      </c>
      <c r="E11" s="89">
        <v>36967916.22</v>
      </c>
    </row>
    <row r="12" spans="1:5" ht="15.75" customHeight="1">
      <c r="A12" s="10" t="s">
        <v>15</v>
      </c>
      <c r="B12" s="11" t="s">
        <v>16</v>
      </c>
      <c r="C12" s="10"/>
      <c r="D12" s="84">
        <v>38719468.77</v>
      </c>
      <c r="E12" s="89">
        <v>36862093.11</v>
      </c>
    </row>
    <row r="13" spans="1:5" ht="14.25" customHeight="1">
      <c r="A13" s="10" t="s">
        <v>17</v>
      </c>
      <c r="B13" s="11" t="s">
        <v>18</v>
      </c>
      <c r="C13" s="13"/>
      <c r="D13" s="85">
        <v>-1084163</v>
      </c>
      <c r="E13" s="90">
        <v>105823.11</v>
      </c>
    </row>
    <row r="14" spans="1:5" ht="18.75" customHeight="1">
      <c r="A14" s="308" t="s">
        <v>19</v>
      </c>
      <c r="B14" s="309"/>
      <c r="C14" s="13"/>
      <c r="D14" s="85">
        <f>SUM(D15:D22)</f>
        <v>2734163</v>
      </c>
      <c r="E14" s="85">
        <f>SUM(E15:E22)</f>
        <v>3047408.12</v>
      </c>
    </row>
    <row r="15" spans="1:5" ht="21.75" customHeight="1">
      <c r="A15" s="10" t="s">
        <v>13</v>
      </c>
      <c r="B15" s="14" t="s">
        <v>20</v>
      </c>
      <c r="C15" s="10" t="s">
        <v>21</v>
      </c>
      <c r="D15" s="85">
        <v>1650000</v>
      </c>
      <c r="E15" s="90">
        <v>1650000</v>
      </c>
    </row>
    <row r="16" spans="1:5" ht="18.75" customHeight="1">
      <c r="A16" s="15" t="s">
        <v>15</v>
      </c>
      <c r="B16" s="13" t="s">
        <v>22</v>
      </c>
      <c r="C16" s="10" t="s">
        <v>21</v>
      </c>
      <c r="D16" s="86">
        <v>277694</v>
      </c>
      <c r="E16" s="91">
        <v>277694</v>
      </c>
    </row>
    <row r="17" spans="1:5" ht="54" customHeight="1">
      <c r="A17" s="10" t="s">
        <v>17</v>
      </c>
      <c r="B17" s="16" t="s">
        <v>23</v>
      </c>
      <c r="C17" s="10" t="s">
        <v>24</v>
      </c>
      <c r="D17" s="85"/>
      <c r="E17" s="90"/>
    </row>
    <row r="18" spans="1:5" ht="15.75" customHeight="1">
      <c r="A18" s="15" t="s">
        <v>25</v>
      </c>
      <c r="B18" s="13" t="s">
        <v>26</v>
      </c>
      <c r="C18" s="10" t="s">
        <v>27</v>
      </c>
      <c r="D18" s="85"/>
      <c r="E18" s="90"/>
    </row>
    <row r="19" spans="1:5" ht="15" customHeight="1">
      <c r="A19" s="10" t="s">
        <v>28</v>
      </c>
      <c r="B19" s="13" t="s">
        <v>29</v>
      </c>
      <c r="C19" s="10" t="s">
        <v>30</v>
      </c>
      <c r="D19" s="85"/>
      <c r="E19" s="90"/>
    </row>
    <row r="20" spans="1:5" ht="16.5" customHeight="1">
      <c r="A20" s="15" t="s">
        <v>31</v>
      </c>
      <c r="B20" s="13" t="s">
        <v>32</v>
      </c>
      <c r="C20" s="10" t="s">
        <v>33</v>
      </c>
      <c r="D20" s="87">
        <v>0</v>
      </c>
      <c r="E20" s="92">
        <v>0</v>
      </c>
    </row>
    <row r="21" spans="1:5" ht="15" customHeight="1">
      <c r="A21" s="10" t="s">
        <v>34</v>
      </c>
      <c r="B21" s="13" t="s">
        <v>35</v>
      </c>
      <c r="C21" s="10" t="s">
        <v>36</v>
      </c>
      <c r="D21" s="85"/>
      <c r="E21" s="90"/>
    </row>
    <row r="22" spans="1:5" ht="15" customHeight="1">
      <c r="A22" s="10" t="s">
        <v>37</v>
      </c>
      <c r="B22" s="17" t="s">
        <v>38</v>
      </c>
      <c r="C22" s="10" t="s">
        <v>227</v>
      </c>
      <c r="D22" s="85">
        <v>806469</v>
      </c>
      <c r="E22" s="90">
        <v>1119714.12</v>
      </c>
    </row>
    <row r="23" spans="1:5" ht="18.75" customHeight="1">
      <c r="A23" s="308" t="s">
        <v>39</v>
      </c>
      <c r="B23" s="309"/>
      <c r="C23" s="10"/>
      <c r="D23" s="85">
        <f>SUM(D24:D30)</f>
        <v>1650000</v>
      </c>
      <c r="E23" s="85">
        <f>SUM(E24:E30)</f>
        <v>1650000</v>
      </c>
    </row>
    <row r="24" spans="1:5" ht="16.5" customHeight="1">
      <c r="A24" s="10" t="s">
        <v>13</v>
      </c>
      <c r="B24" s="13" t="s">
        <v>40</v>
      </c>
      <c r="C24" s="10" t="s">
        <v>41</v>
      </c>
      <c r="D24" s="85">
        <v>1650000</v>
      </c>
      <c r="E24" s="90">
        <v>1650000</v>
      </c>
    </row>
    <row r="25" spans="1:5" ht="18" customHeight="1">
      <c r="A25" s="15" t="s">
        <v>15</v>
      </c>
      <c r="B25" s="18" t="s">
        <v>42</v>
      </c>
      <c r="C25" s="15" t="s">
        <v>41</v>
      </c>
      <c r="D25" s="86"/>
      <c r="E25" s="91"/>
    </row>
    <row r="26" spans="1:5" ht="60" customHeight="1">
      <c r="A26" s="10" t="s">
        <v>17</v>
      </c>
      <c r="B26" s="19" t="s">
        <v>43</v>
      </c>
      <c r="C26" s="10" t="s">
        <v>44</v>
      </c>
      <c r="D26" s="85"/>
      <c r="E26" s="90"/>
    </row>
    <row r="27" spans="1:5" ht="14.25" customHeight="1">
      <c r="A27" s="15" t="s">
        <v>25</v>
      </c>
      <c r="B27" s="18" t="s">
        <v>45</v>
      </c>
      <c r="C27" s="15" t="s">
        <v>46</v>
      </c>
      <c r="D27" s="86"/>
      <c r="E27" s="91"/>
    </row>
    <row r="28" spans="1:5" ht="15.75" customHeight="1">
      <c r="A28" s="10" t="s">
        <v>28</v>
      </c>
      <c r="B28" s="13" t="s">
        <v>47</v>
      </c>
      <c r="C28" s="10" t="s">
        <v>48</v>
      </c>
      <c r="D28" s="85"/>
      <c r="E28" s="90"/>
    </row>
    <row r="29" spans="1:5" ht="15" customHeight="1">
      <c r="A29" s="20" t="s">
        <v>31</v>
      </c>
      <c r="B29" s="17" t="s">
        <v>49</v>
      </c>
      <c r="C29" s="20" t="s">
        <v>50</v>
      </c>
      <c r="D29" s="87"/>
      <c r="E29" s="92"/>
    </row>
    <row r="30" spans="1:6" ht="16.5" customHeight="1">
      <c r="A30" s="20" t="s">
        <v>34</v>
      </c>
      <c r="B30" s="17" t="s">
        <v>51</v>
      </c>
      <c r="C30" s="21" t="s">
        <v>52</v>
      </c>
      <c r="D30" s="88"/>
      <c r="E30" s="93"/>
      <c r="F30" s="22"/>
    </row>
    <row r="31" spans="1:3" ht="12.75">
      <c r="A31" s="23"/>
      <c r="B31" s="24"/>
      <c r="C31" s="25"/>
    </row>
    <row r="32" spans="1:4" ht="51.75" customHeight="1">
      <c r="A32" s="26"/>
      <c r="B32" s="310"/>
      <c r="C32" s="311"/>
      <c r="D32" s="311"/>
    </row>
  </sheetData>
  <sheetProtection/>
  <mergeCells count="9">
    <mergeCell ref="E7:E9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4.140625" style="2" customWidth="1"/>
    <col min="2" max="2" width="7.28125" style="2" customWidth="1"/>
    <col min="3" max="3" width="26.140625" style="2" customWidth="1"/>
    <col min="4" max="4" width="11.57421875" style="2" customWidth="1"/>
    <col min="5" max="5" width="11.7109375" style="2" customWidth="1"/>
    <col min="6" max="6" width="11.421875" style="2" customWidth="1"/>
    <col min="7" max="7" width="7.7109375" style="0" customWidth="1"/>
    <col min="8" max="8" width="11.7109375" style="0" bestFit="1" customWidth="1"/>
    <col min="9" max="9" width="11.8515625" style="0" customWidth="1"/>
    <col min="10" max="10" width="12.421875" style="0" customWidth="1"/>
    <col min="11" max="11" width="7.421875" style="0" customWidth="1"/>
    <col min="12" max="12" width="8.7109375" style="0" customWidth="1"/>
  </cols>
  <sheetData>
    <row r="1" ht="12.75">
      <c r="E1" s="2" t="s">
        <v>425</v>
      </c>
    </row>
    <row r="2" ht="12.75">
      <c r="E2" s="2" t="s">
        <v>206</v>
      </c>
    </row>
    <row r="3" spans="1:7" ht="48.75" customHeight="1">
      <c r="A3" s="314" t="s">
        <v>58</v>
      </c>
      <c r="B3" s="314"/>
      <c r="C3" s="314"/>
      <c r="D3" s="314"/>
      <c r="E3" s="314"/>
      <c r="F3" s="314"/>
      <c r="G3" s="314"/>
    </row>
    <row r="4" spans="1:12" ht="12.75">
      <c r="A4" s="307" t="s">
        <v>0</v>
      </c>
      <c r="B4" s="307" t="s">
        <v>4</v>
      </c>
      <c r="C4" s="307" t="s">
        <v>55</v>
      </c>
      <c r="D4" s="315" t="s">
        <v>278</v>
      </c>
      <c r="E4" s="315"/>
      <c r="F4" s="315"/>
      <c r="G4" s="315"/>
      <c r="H4" s="317" t="s">
        <v>293</v>
      </c>
      <c r="I4" s="317"/>
      <c r="J4" s="317"/>
      <c r="K4" s="317"/>
      <c r="L4" s="318" t="s">
        <v>203</v>
      </c>
    </row>
    <row r="5" spans="1:12" s="28" customFormat="1" ht="20.25" customHeight="1">
      <c r="A5" s="316"/>
      <c r="B5" s="316"/>
      <c r="C5" s="316"/>
      <c r="D5" s="307" t="s">
        <v>53</v>
      </c>
      <c r="E5" s="307" t="s">
        <v>59</v>
      </c>
      <c r="F5" s="307" t="s">
        <v>54</v>
      </c>
      <c r="G5" s="307"/>
      <c r="H5" s="307" t="s">
        <v>53</v>
      </c>
      <c r="I5" s="307" t="s">
        <v>59</v>
      </c>
      <c r="J5" s="307" t="s">
        <v>54</v>
      </c>
      <c r="K5" s="307"/>
      <c r="L5" s="319"/>
    </row>
    <row r="6" spans="1:12" s="28" customFormat="1" ht="65.25" customHeight="1">
      <c r="A6" s="316"/>
      <c r="B6" s="316"/>
      <c r="C6" s="316"/>
      <c r="D6" s="307"/>
      <c r="E6" s="307"/>
      <c r="F6" s="94" t="s">
        <v>56</v>
      </c>
      <c r="G6" s="94" t="s">
        <v>57</v>
      </c>
      <c r="H6" s="307"/>
      <c r="I6" s="307"/>
      <c r="J6" s="94" t="s">
        <v>56</v>
      </c>
      <c r="K6" s="94" t="s">
        <v>57</v>
      </c>
      <c r="L6" s="319"/>
    </row>
    <row r="7" spans="1:12" ht="17.25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97">
        <v>8</v>
      </c>
      <c r="I7" s="97">
        <v>9</v>
      </c>
      <c r="J7" s="97">
        <v>10</v>
      </c>
      <c r="K7" s="97">
        <v>11</v>
      </c>
      <c r="L7" s="97">
        <v>12</v>
      </c>
    </row>
    <row r="8" spans="1:12" s="58" customFormat="1" ht="80.25" customHeight="1">
      <c r="A8" s="98" t="s">
        <v>83</v>
      </c>
      <c r="B8" s="99" t="s">
        <v>202</v>
      </c>
      <c r="C8" s="96" t="s">
        <v>90</v>
      </c>
      <c r="D8" s="100">
        <v>141160.42</v>
      </c>
      <c r="E8" s="100"/>
      <c r="F8" s="100"/>
      <c r="G8" s="100"/>
      <c r="H8" s="101">
        <v>141159.98</v>
      </c>
      <c r="I8" s="101"/>
      <c r="J8" s="101"/>
      <c r="K8" s="101"/>
      <c r="L8" s="102">
        <f>H8/D8</f>
        <v>0.999996882978954</v>
      </c>
    </row>
    <row r="9" spans="1:12" s="82" customFormat="1" ht="24" customHeight="1">
      <c r="A9" s="158" t="s">
        <v>83</v>
      </c>
      <c r="B9" s="158" t="s">
        <v>202</v>
      </c>
      <c r="C9" s="159" t="s">
        <v>125</v>
      </c>
      <c r="D9" s="160"/>
      <c r="E9" s="157">
        <v>141160.42</v>
      </c>
      <c r="F9" s="157">
        <v>141160.42</v>
      </c>
      <c r="G9" s="160">
        <v>0</v>
      </c>
      <c r="H9" s="149"/>
      <c r="I9" s="149">
        <v>141159.98</v>
      </c>
      <c r="J9" s="149">
        <v>141159.98</v>
      </c>
      <c r="K9" s="149">
        <v>0</v>
      </c>
      <c r="L9" s="161">
        <f>I9/E9</f>
        <v>0.999996882978954</v>
      </c>
    </row>
    <row r="10" spans="1:12" s="1" customFormat="1" ht="79.5" customHeight="1">
      <c r="A10" s="103">
        <v>750</v>
      </c>
      <c r="B10" s="103">
        <v>75011</v>
      </c>
      <c r="C10" s="96" t="s">
        <v>90</v>
      </c>
      <c r="D10" s="95">
        <v>58352</v>
      </c>
      <c r="E10" s="95"/>
      <c r="F10" s="95"/>
      <c r="G10" s="95"/>
      <c r="H10" s="95">
        <v>58352</v>
      </c>
      <c r="I10" s="95"/>
      <c r="J10" s="95"/>
      <c r="K10" s="95"/>
      <c r="L10" s="102">
        <f>H10/D10</f>
        <v>1</v>
      </c>
    </row>
    <row r="11" spans="1:12" s="3" customFormat="1" ht="29.25" customHeight="1">
      <c r="A11" s="104" t="s">
        <v>183</v>
      </c>
      <c r="B11" s="104">
        <v>75011</v>
      </c>
      <c r="C11" s="162" t="s">
        <v>136</v>
      </c>
      <c r="D11" s="71"/>
      <c r="E11" s="71">
        <v>58352</v>
      </c>
      <c r="F11" s="71">
        <v>58352</v>
      </c>
      <c r="G11" s="71">
        <v>0</v>
      </c>
      <c r="H11" s="71"/>
      <c r="I11" s="71">
        <v>58352</v>
      </c>
      <c r="J11" s="71">
        <v>58352</v>
      </c>
      <c r="K11" s="71">
        <v>0</v>
      </c>
      <c r="L11" s="161">
        <f>I11/E11</f>
        <v>1</v>
      </c>
    </row>
    <row r="12" spans="1:12" s="1" customFormat="1" ht="77.25" customHeight="1">
      <c r="A12" s="103">
        <v>751</v>
      </c>
      <c r="B12" s="103">
        <v>75101</v>
      </c>
      <c r="C12" s="96" t="s">
        <v>90</v>
      </c>
      <c r="D12" s="95">
        <v>1683</v>
      </c>
      <c r="E12" s="95"/>
      <c r="F12" s="95"/>
      <c r="G12" s="95"/>
      <c r="H12" s="95">
        <v>1682.84</v>
      </c>
      <c r="I12" s="95"/>
      <c r="J12" s="95"/>
      <c r="K12" s="95"/>
      <c r="L12" s="102">
        <f>H12/D12</f>
        <v>0.9999049316696375</v>
      </c>
    </row>
    <row r="13" spans="1:12" s="3" customFormat="1" ht="32.25" customHeight="1">
      <c r="A13" s="104">
        <v>750</v>
      </c>
      <c r="B13" s="104">
        <v>75101</v>
      </c>
      <c r="C13" s="162" t="s">
        <v>197</v>
      </c>
      <c r="D13" s="71"/>
      <c r="E13" s="71">
        <v>1683</v>
      </c>
      <c r="F13" s="71">
        <v>1683</v>
      </c>
      <c r="G13" s="71">
        <v>0</v>
      </c>
      <c r="H13" s="71"/>
      <c r="I13" s="71">
        <v>1682.84</v>
      </c>
      <c r="J13" s="71">
        <v>1682.84</v>
      </c>
      <c r="K13" s="71">
        <v>0</v>
      </c>
      <c r="L13" s="161">
        <f>I13/E13</f>
        <v>0.9999049316696375</v>
      </c>
    </row>
    <row r="14" spans="1:12" s="1" customFormat="1" ht="77.25" customHeight="1">
      <c r="A14" s="103">
        <v>751</v>
      </c>
      <c r="B14" s="103">
        <v>75107</v>
      </c>
      <c r="C14" s="96" t="s">
        <v>90</v>
      </c>
      <c r="D14" s="95">
        <v>36998</v>
      </c>
      <c r="E14" s="95"/>
      <c r="F14" s="95"/>
      <c r="G14" s="95"/>
      <c r="H14" s="95">
        <v>36290.27</v>
      </c>
      <c r="I14" s="95"/>
      <c r="J14" s="95"/>
      <c r="K14" s="95"/>
      <c r="L14" s="102">
        <f>H14/D14</f>
        <v>0.9808711281690902</v>
      </c>
    </row>
    <row r="15" spans="1:12" s="3" customFormat="1" ht="45.75" customHeight="1">
      <c r="A15" s="104">
        <v>750</v>
      </c>
      <c r="B15" s="104">
        <v>75107</v>
      </c>
      <c r="C15" s="162" t="s">
        <v>294</v>
      </c>
      <c r="D15" s="71"/>
      <c r="E15" s="71">
        <v>36998</v>
      </c>
      <c r="F15" s="71">
        <v>36998</v>
      </c>
      <c r="G15" s="71">
        <v>0</v>
      </c>
      <c r="H15" s="71"/>
      <c r="I15" s="71">
        <v>36290.27</v>
      </c>
      <c r="J15" s="71">
        <v>36290.27</v>
      </c>
      <c r="K15" s="71">
        <v>0</v>
      </c>
      <c r="L15" s="161">
        <f>I15/E15</f>
        <v>0.9808711281690902</v>
      </c>
    </row>
    <row r="16" spans="1:12" s="1" customFormat="1" ht="77.25" customHeight="1">
      <c r="A16" s="103">
        <v>751</v>
      </c>
      <c r="B16" s="103">
        <v>75108</v>
      </c>
      <c r="C16" s="96" t="s">
        <v>90</v>
      </c>
      <c r="D16" s="95">
        <v>21070</v>
      </c>
      <c r="E16" s="95"/>
      <c r="F16" s="95"/>
      <c r="G16" s="95"/>
      <c r="H16" s="95">
        <v>20959.58</v>
      </c>
      <c r="I16" s="95"/>
      <c r="J16" s="95"/>
      <c r="K16" s="95"/>
      <c r="L16" s="102">
        <f>H16/D16</f>
        <v>0.9947593735168487</v>
      </c>
    </row>
    <row r="17" spans="1:12" s="3" customFormat="1" ht="40.5" customHeight="1">
      <c r="A17" s="104">
        <v>750</v>
      </c>
      <c r="B17" s="104">
        <v>75108</v>
      </c>
      <c r="C17" s="162" t="s">
        <v>219</v>
      </c>
      <c r="D17" s="71"/>
      <c r="E17" s="71">
        <v>21070</v>
      </c>
      <c r="F17" s="71">
        <v>21070</v>
      </c>
      <c r="G17" s="71">
        <v>0</v>
      </c>
      <c r="H17" s="71"/>
      <c r="I17" s="71">
        <v>20959.58</v>
      </c>
      <c r="J17" s="71">
        <v>20959.58</v>
      </c>
      <c r="K17" s="71">
        <v>0</v>
      </c>
      <c r="L17" s="161">
        <f>I17/E17</f>
        <v>0.9947593735168487</v>
      </c>
    </row>
    <row r="18" spans="1:12" s="1" customFormat="1" ht="77.25" customHeight="1">
      <c r="A18" s="103">
        <v>751</v>
      </c>
      <c r="B18" s="103">
        <v>75109</v>
      </c>
      <c r="C18" s="96" t="s">
        <v>90</v>
      </c>
      <c r="D18" s="95">
        <v>5416</v>
      </c>
      <c r="E18" s="95"/>
      <c r="F18" s="95"/>
      <c r="G18" s="95"/>
      <c r="H18" s="95">
        <v>4540.48</v>
      </c>
      <c r="I18" s="95"/>
      <c r="J18" s="95"/>
      <c r="K18" s="95"/>
      <c r="L18" s="102">
        <f>H18/D18</f>
        <v>0.8383456425406203</v>
      </c>
    </row>
    <row r="19" spans="1:12" s="3" customFormat="1" ht="79.5" customHeight="1">
      <c r="A19" s="104">
        <v>750</v>
      </c>
      <c r="B19" s="104">
        <v>75109</v>
      </c>
      <c r="C19" s="162" t="s">
        <v>266</v>
      </c>
      <c r="D19" s="71"/>
      <c r="E19" s="71">
        <v>5416</v>
      </c>
      <c r="F19" s="71">
        <v>5416</v>
      </c>
      <c r="G19" s="71">
        <v>0</v>
      </c>
      <c r="H19" s="71"/>
      <c r="I19" s="71">
        <v>4540.48</v>
      </c>
      <c r="J19" s="71">
        <v>4540.48</v>
      </c>
      <c r="K19" s="71">
        <v>0</v>
      </c>
      <c r="L19" s="161">
        <f>I19/E19</f>
        <v>0.8383456425406203</v>
      </c>
    </row>
    <row r="20" spans="1:15" s="1" customFormat="1" ht="80.25" customHeight="1">
      <c r="A20" s="103">
        <v>751</v>
      </c>
      <c r="B20" s="103">
        <v>75110</v>
      </c>
      <c r="C20" s="96" t="s">
        <v>90</v>
      </c>
      <c r="D20" s="95">
        <v>19163</v>
      </c>
      <c r="E20" s="95"/>
      <c r="F20" s="95"/>
      <c r="G20" s="95"/>
      <c r="H20" s="95">
        <v>18738.36</v>
      </c>
      <c r="I20" s="95"/>
      <c r="J20" s="95"/>
      <c r="K20" s="95"/>
      <c r="L20" s="102">
        <f>H20/D20</f>
        <v>0.9778406303814643</v>
      </c>
      <c r="O20" s="1" t="s">
        <v>205</v>
      </c>
    </row>
    <row r="21" spans="1:12" s="3" customFormat="1" ht="42.75" customHeight="1">
      <c r="A21" s="104" t="s">
        <v>183</v>
      </c>
      <c r="B21" s="104">
        <v>75110</v>
      </c>
      <c r="C21" s="162" t="s">
        <v>295</v>
      </c>
      <c r="D21" s="71"/>
      <c r="E21" s="71">
        <v>19163</v>
      </c>
      <c r="F21" s="71">
        <v>19163</v>
      </c>
      <c r="G21" s="71">
        <v>0</v>
      </c>
      <c r="H21" s="71"/>
      <c r="I21" s="71">
        <v>18738.36</v>
      </c>
      <c r="J21" s="71">
        <v>18738.36</v>
      </c>
      <c r="K21" s="71">
        <v>0</v>
      </c>
      <c r="L21" s="161">
        <f>I21/E21</f>
        <v>0.9778406303814643</v>
      </c>
    </row>
    <row r="22" spans="1:12" s="1" customFormat="1" ht="94.5" customHeight="1">
      <c r="A22" s="103">
        <v>801</v>
      </c>
      <c r="B22" s="103">
        <v>80101</v>
      </c>
      <c r="C22" s="96" t="s">
        <v>90</v>
      </c>
      <c r="D22" s="95">
        <v>47289</v>
      </c>
      <c r="E22" s="95"/>
      <c r="F22" s="95"/>
      <c r="G22" s="95"/>
      <c r="H22" s="95">
        <v>46949.02</v>
      </c>
      <c r="I22" s="95"/>
      <c r="J22" s="95"/>
      <c r="K22" s="95"/>
      <c r="L22" s="102">
        <f>H22/D22</f>
        <v>0.9928105902006809</v>
      </c>
    </row>
    <row r="23" spans="1:12" s="3" customFormat="1" ht="41.25" customHeight="1">
      <c r="A23" s="104" t="s">
        <v>183</v>
      </c>
      <c r="B23" s="104">
        <v>80101</v>
      </c>
      <c r="C23" s="162" t="s">
        <v>121</v>
      </c>
      <c r="D23" s="71"/>
      <c r="E23" s="71">
        <v>47289</v>
      </c>
      <c r="F23" s="71">
        <v>47289</v>
      </c>
      <c r="G23" s="71">
        <v>0</v>
      </c>
      <c r="H23" s="71"/>
      <c r="I23" s="71">
        <v>46949.02</v>
      </c>
      <c r="J23" s="71">
        <v>46949.02</v>
      </c>
      <c r="K23" s="71">
        <v>0</v>
      </c>
      <c r="L23" s="161">
        <f>I23/E23</f>
        <v>0.9928105902006809</v>
      </c>
    </row>
    <row r="24" spans="1:12" s="1" customFormat="1" ht="92.25" customHeight="1">
      <c r="A24" s="103">
        <v>801</v>
      </c>
      <c r="B24" s="103">
        <v>80110</v>
      </c>
      <c r="C24" s="96" t="s">
        <v>90</v>
      </c>
      <c r="D24" s="95">
        <v>21905</v>
      </c>
      <c r="E24" s="95"/>
      <c r="F24" s="95"/>
      <c r="G24" s="95"/>
      <c r="H24" s="95">
        <v>21561.06</v>
      </c>
      <c r="I24" s="95"/>
      <c r="J24" s="95"/>
      <c r="K24" s="95"/>
      <c r="L24" s="102">
        <f>H24/D24</f>
        <v>0.9842985619721525</v>
      </c>
    </row>
    <row r="25" spans="1:12" s="3" customFormat="1" ht="42" customHeight="1">
      <c r="A25" s="104" t="s">
        <v>183</v>
      </c>
      <c r="B25" s="104">
        <v>80110</v>
      </c>
      <c r="C25" s="162" t="s">
        <v>122</v>
      </c>
      <c r="D25" s="71"/>
      <c r="E25" s="71">
        <v>21905</v>
      </c>
      <c r="F25" s="71">
        <v>21905</v>
      </c>
      <c r="G25" s="71">
        <v>0</v>
      </c>
      <c r="H25" s="71"/>
      <c r="I25" s="71">
        <v>21561.06</v>
      </c>
      <c r="J25" s="71">
        <v>21561.06</v>
      </c>
      <c r="K25" s="71">
        <v>0</v>
      </c>
      <c r="L25" s="161">
        <f>I25/E25</f>
        <v>0.9842985619721525</v>
      </c>
    </row>
    <row r="26" spans="1:12" s="1" customFormat="1" ht="94.5" customHeight="1">
      <c r="A26" s="103">
        <v>801</v>
      </c>
      <c r="B26" s="103">
        <v>80150</v>
      </c>
      <c r="C26" s="96" t="s">
        <v>90</v>
      </c>
      <c r="D26" s="95">
        <v>768</v>
      </c>
      <c r="E26" s="95"/>
      <c r="F26" s="95"/>
      <c r="G26" s="95"/>
      <c r="H26" s="95">
        <v>733.15</v>
      </c>
      <c r="I26" s="95"/>
      <c r="J26" s="95"/>
      <c r="K26" s="95"/>
      <c r="L26" s="102">
        <f>H26/D26</f>
        <v>0.9546223958333333</v>
      </c>
    </row>
    <row r="27" spans="1:12" s="3" customFormat="1" ht="132" customHeight="1">
      <c r="A27" s="104" t="s">
        <v>183</v>
      </c>
      <c r="B27" s="104">
        <v>80150</v>
      </c>
      <c r="C27" s="162" t="s">
        <v>296</v>
      </c>
      <c r="D27" s="71"/>
      <c r="E27" s="71">
        <v>768</v>
      </c>
      <c r="F27" s="71">
        <v>768</v>
      </c>
      <c r="G27" s="71">
        <v>0</v>
      </c>
      <c r="H27" s="71"/>
      <c r="I27" s="71">
        <v>733.15</v>
      </c>
      <c r="J27" s="71">
        <v>733.15</v>
      </c>
      <c r="K27" s="71">
        <v>0</v>
      </c>
      <c r="L27" s="161">
        <f>I27/E27</f>
        <v>0.9546223958333333</v>
      </c>
    </row>
    <row r="28" spans="1:12" s="1" customFormat="1" ht="92.25" customHeight="1">
      <c r="A28" s="103">
        <v>852</v>
      </c>
      <c r="B28" s="103">
        <v>85212</v>
      </c>
      <c r="C28" s="96" t="s">
        <v>90</v>
      </c>
      <c r="D28" s="95">
        <v>2455770</v>
      </c>
      <c r="E28" s="95"/>
      <c r="F28" s="95"/>
      <c r="G28" s="95"/>
      <c r="H28" s="95">
        <v>2455656</v>
      </c>
      <c r="I28" s="95"/>
      <c r="J28" s="95"/>
      <c r="K28" s="95"/>
      <c r="L28" s="102">
        <f>H28/D28</f>
        <v>0.999953578714619</v>
      </c>
    </row>
    <row r="29" spans="1:12" s="3" customFormat="1" ht="75" customHeight="1">
      <c r="A29" s="104" t="s">
        <v>183</v>
      </c>
      <c r="B29" s="104">
        <v>85212</v>
      </c>
      <c r="C29" s="162" t="s">
        <v>221</v>
      </c>
      <c r="D29" s="71"/>
      <c r="E29" s="71">
        <v>2455770</v>
      </c>
      <c r="F29" s="71">
        <v>2455770</v>
      </c>
      <c r="G29" s="71">
        <v>0</v>
      </c>
      <c r="H29" s="71"/>
      <c r="I29" s="71">
        <v>2455656</v>
      </c>
      <c r="J29" s="71">
        <v>2455656</v>
      </c>
      <c r="K29" s="71">
        <v>0</v>
      </c>
      <c r="L29" s="161">
        <f>I29/E29</f>
        <v>0.999953578714619</v>
      </c>
    </row>
    <row r="30" spans="1:12" s="1" customFormat="1" ht="81" customHeight="1">
      <c r="A30" s="103" t="s">
        <v>183</v>
      </c>
      <c r="B30" s="103">
        <v>85213</v>
      </c>
      <c r="C30" s="96" t="s">
        <v>90</v>
      </c>
      <c r="D30" s="95">
        <v>16143</v>
      </c>
      <c r="E30" s="95"/>
      <c r="F30" s="95"/>
      <c r="G30" s="95"/>
      <c r="H30" s="95">
        <v>16143</v>
      </c>
      <c r="I30" s="95"/>
      <c r="J30" s="95"/>
      <c r="K30" s="95"/>
      <c r="L30" s="102">
        <f>H30/D30</f>
        <v>1</v>
      </c>
    </row>
    <row r="31" spans="1:12" s="3" customFormat="1" ht="90" customHeight="1">
      <c r="A31" s="104" t="s">
        <v>183</v>
      </c>
      <c r="B31" s="104">
        <v>85213</v>
      </c>
      <c r="C31" s="163" t="s">
        <v>222</v>
      </c>
      <c r="D31" s="71"/>
      <c r="E31" s="71">
        <v>16143</v>
      </c>
      <c r="F31" s="71">
        <v>16143</v>
      </c>
      <c r="G31" s="71">
        <v>0</v>
      </c>
      <c r="H31" s="71"/>
      <c r="I31" s="71">
        <v>16143</v>
      </c>
      <c r="J31" s="71">
        <v>16143</v>
      </c>
      <c r="K31" s="71">
        <v>0</v>
      </c>
      <c r="L31" s="161">
        <f>I31/E31</f>
        <v>1</v>
      </c>
    </row>
    <row r="32" spans="1:12" s="1" customFormat="1" ht="81.75" customHeight="1">
      <c r="A32" s="103" t="s">
        <v>183</v>
      </c>
      <c r="B32" s="103">
        <v>85228</v>
      </c>
      <c r="C32" s="96" t="s">
        <v>90</v>
      </c>
      <c r="D32" s="95">
        <v>12850</v>
      </c>
      <c r="E32" s="95"/>
      <c r="F32" s="95"/>
      <c r="G32" s="95"/>
      <c r="H32" s="95">
        <v>12847.5</v>
      </c>
      <c r="I32" s="95"/>
      <c r="J32" s="95"/>
      <c r="K32" s="95"/>
      <c r="L32" s="102">
        <f>H32/D32</f>
        <v>0.9998054474708171</v>
      </c>
    </row>
    <row r="33" spans="1:12" s="3" customFormat="1" ht="43.5" customHeight="1">
      <c r="A33" s="104" t="s">
        <v>183</v>
      </c>
      <c r="B33" s="104">
        <v>85228</v>
      </c>
      <c r="C33" s="163" t="s">
        <v>124</v>
      </c>
      <c r="D33" s="71"/>
      <c r="E33" s="71">
        <v>12850</v>
      </c>
      <c r="F33" s="71">
        <v>12850</v>
      </c>
      <c r="G33" s="71">
        <v>0</v>
      </c>
      <c r="H33" s="71"/>
      <c r="I33" s="71">
        <v>12847.5</v>
      </c>
      <c r="J33" s="71">
        <v>12847.5</v>
      </c>
      <c r="K33" s="71">
        <v>0</v>
      </c>
      <c r="L33" s="161">
        <f>I33/E33</f>
        <v>0.9998054474708171</v>
      </c>
    </row>
    <row r="34" spans="1:12" s="1" customFormat="1" ht="84" customHeight="1">
      <c r="A34" s="103" t="s">
        <v>183</v>
      </c>
      <c r="B34" s="103">
        <v>85295</v>
      </c>
      <c r="C34" s="96" t="s">
        <v>90</v>
      </c>
      <c r="D34" s="95">
        <v>977</v>
      </c>
      <c r="E34" s="95"/>
      <c r="F34" s="95"/>
      <c r="G34" s="95"/>
      <c r="H34" s="95">
        <v>824.91</v>
      </c>
      <c r="I34" s="95"/>
      <c r="J34" s="95"/>
      <c r="K34" s="95"/>
      <c r="L34" s="102">
        <f>H34/D34</f>
        <v>0.8443295803480041</v>
      </c>
    </row>
    <row r="35" spans="1:12" s="3" customFormat="1" ht="39.75" customHeight="1">
      <c r="A35" s="104" t="s">
        <v>183</v>
      </c>
      <c r="B35" s="104">
        <v>85295</v>
      </c>
      <c r="C35" s="163" t="s">
        <v>125</v>
      </c>
      <c r="D35" s="71"/>
      <c r="E35" s="71">
        <v>977</v>
      </c>
      <c r="F35" s="71">
        <v>977</v>
      </c>
      <c r="G35" s="71">
        <v>0</v>
      </c>
      <c r="H35" s="71"/>
      <c r="I35" s="71">
        <v>824.91</v>
      </c>
      <c r="J35" s="71">
        <v>824.91</v>
      </c>
      <c r="K35" s="71">
        <v>0</v>
      </c>
      <c r="L35" s="161">
        <f>I35/E35</f>
        <v>0.8443295803480041</v>
      </c>
    </row>
    <row r="36" spans="1:13" s="3" customFormat="1" ht="27" customHeight="1">
      <c r="A36" s="313" t="s">
        <v>1</v>
      </c>
      <c r="B36" s="313"/>
      <c r="C36" s="313"/>
      <c r="D36" s="105">
        <f>SUM(D8:D35)</f>
        <v>2839544.42</v>
      </c>
      <c r="E36" s="105">
        <f>SUM(F36:G36)</f>
        <v>2839544.42</v>
      </c>
      <c r="F36" s="105">
        <f>SUM(F8:F35)</f>
        <v>2839544.42</v>
      </c>
      <c r="G36" s="105">
        <f>SUM(G8:G32)</f>
        <v>0</v>
      </c>
      <c r="H36" s="105">
        <f>SUM(H8:H35)</f>
        <v>2836438.1500000004</v>
      </c>
      <c r="I36" s="105">
        <f>SUM(J36:K36)</f>
        <v>2836438.1500000004</v>
      </c>
      <c r="J36" s="105">
        <f>SUM(J8:J35)</f>
        <v>2836438.1500000004</v>
      </c>
      <c r="K36" s="105">
        <f>SUM(K8:K35)</f>
        <v>0</v>
      </c>
      <c r="L36" s="106">
        <f>H36/D36</f>
        <v>0.9989060674740212</v>
      </c>
      <c r="M36" s="164" t="s">
        <v>207</v>
      </c>
    </row>
    <row r="38" ht="12.75">
      <c r="A38" s="4"/>
    </row>
  </sheetData>
  <sheetProtection/>
  <mergeCells count="14">
    <mergeCell ref="A36:C36"/>
    <mergeCell ref="B4:B6"/>
    <mergeCell ref="C4:C6"/>
    <mergeCell ref="H4:K4"/>
    <mergeCell ref="L4:L6"/>
    <mergeCell ref="J5:K5"/>
    <mergeCell ref="H5:H6"/>
    <mergeCell ref="I5:I6"/>
    <mergeCell ref="A3:G3"/>
    <mergeCell ref="D5:D6"/>
    <mergeCell ref="E5:E6"/>
    <mergeCell ref="F5:G5"/>
    <mergeCell ref="D4:G4"/>
    <mergeCell ref="A4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6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  <col min="6" max="6" width="21.8515625" style="0" customWidth="1"/>
    <col min="7" max="7" width="11.7109375" style="0" customWidth="1"/>
  </cols>
  <sheetData>
    <row r="1" spans="4:6" ht="12.75">
      <c r="D1" s="148"/>
      <c r="F1" s="148" t="s">
        <v>426</v>
      </c>
    </row>
    <row r="2" ht="12.75">
      <c r="D2" t="s">
        <v>208</v>
      </c>
    </row>
    <row r="3" spans="1:5" ht="77.25" customHeight="1">
      <c r="A3" s="312" t="s">
        <v>297</v>
      </c>
      <c r="B3" s="312"/>
      <c r="C3" s="312"/>
      <c r="D3" s="312"/>
      <c r="E3" s="312"/>
    </row>
    <row r="4" spans="4:5" ht="19.5" customHeight="1">
      <c r="D4" s="2"/>
      <c r="E4" s="32"/>
    </row>
    <row r="5" spans="1:7" ht="19.5" customHeight="1">
      <c r="A5" s="313" t="s">
        <v>10</v>
      </c>
      <c r="B5" s="313" t="s">
        <v>0</v>
      </c>
      <c r="C5" s="313" t="s">
        <v>4</v>
      </c>
      <c r="D5" s="307" t="s">
        <v>60</v>
      </c>
      <c r="E5" s="320" t="s">
        <v>278</v>
      </c>
      <c r="F5" s="320" t="s">
        <v>299</v>
      </c>
      <c r="G5" s="320" t="s">
        <v>203</v>
      </c>
    </row>
    <row r="6" spans="1:7" ht="19.5" customHeight="1">
      <c r="A6" s="313"/>
      <c r="B6" s="313"/>
      <c r="C6" s="313"/>
      <c r="D6" s="307"/>
      <c r="E6" s="321"/>
      <c r="F6" s="321"/>
      <c r="G6" s="321"/>
    </row>
    <row r="7" spans="1:7" ht="19.5" customHeight="1">
      <c r="A7" s="313"/>
      <c r="B7" s="313"/>
      <c r="C7" s="313"/>
      <c r="D7" s="307"/>
      <c r="E7" s="322"/>
      <c r="F7" s="322"/>
      <c r="G7" s="322"/>
    </row>
    <row r="8" spans="1:7" ht="17.25" customHeight="1">
      <c r="A8" s="46">
        <v>1</v>
      </c>
      <c r="B8" s="46">
        <v>2</v>
      </c>
      <c r="C8" s="46">
        <v>3</v>
      </c>
      <c r="D8" s="46">
        <v>4</v>
      </c>
      <c r="E8" s="46">
        <v>1</v>
      </c>
      <c r="F8" s="57">
        <v>6</v>
      </c>
      <c r="G8" s="57">
        <v>7</v>
      </c>
    </row>
    <row r="9" spans="1:7" ht="30" customHeight="1">
      <c r="A9" s="40" t="s">
        <v>13</v>
      </c>
      <c r="B9" s="40">
        <v>921</v>
      </c>
      <c r="C9" s="40">
        <v>92116</v>
      </c>
      <c r="D9" s="64" t="s">
        <v>258</v>
      </c>
      <c r="E9" s="66">
        <v>320000</v>
      </c>
      <c r="F9" s="68">
        <v>319530.49</v>
      </c>
      <c r="G9" s="59">
        <f>F9/E9</f>
        <v>0.99853278125</v>
      </c>
    </row>
    <row r="10" spans="1:7" ht="30" customHeight="1">
      <c r="A10" s="65"/>
      <c r="B10" s="65"/>
      <c r="C10" s="65"/>
      <c r="D10" s="65"/>
      <c r="E10" s="69"/>
      <c r="F10" s="68"/>
      <c r="G10" s="59"/>
    </row>
    <row r="11" spans="1:7" ht="30" customHeight="1">
      <c r="A11" s="65"/>
      <c r="B11" s="65"/>
      <c r="C11" s="65"/>
      <c r="D11" s="65"/>
      <c r="E11" s="69"/>
      <c r="F11" s="68"/>
      <c r="G11" s="59"/>
    </row>
    <row r="12" spans="1:7" ht="30" customHeight="1">
      <c r="A12" s="65"/>
      <c r="B12" s="65"/>
      <c r="C12" s="65"/>
      <c r="D12" s="65"/>
      <c r="E12" s="69"/>
      <c r="F12" s="68"/>
      <c r="G12" s="59"/>
    </row>
    <row r="13" spans="1:7" ht="30" customHeight="1">
      <c r="A13" s="65"/>
      <c r="B13" s="65"/>
      <c r="C13" s="65"/>
      <c r="D13" s="65"/>
      <c r="E13" s="69"/>
      <c r="F13" s="68"/>
      <c r="G13" s="59"/>
    </row>
    <row r="14" spans="1:7" s="2" customFormat="1" ht="30" customHeight="1">
      <c r="A14" s="323" t="s">
        <v>1</v>
      </c>
      <c r="B14" s="323"/>
      <c r="C14" s="323"/>
      <c r="D14" s="323"/>
      <c r="E14" s="67">
        <f>SUM(E9:E13)</f>
        <v>320000</v>
      </c>
      <c r="F14" s="67">
        <f>SUM(F9:F13)</f>
        <v>319530.49</v>
      </c>
      <c r="G14" s="60">
        <f>F14/E14</f>
        <v>0.99853278125</v>
      </c>
    </row>
    <row r="16" ht="12.75">
      <c r="A16" s="4"/>
    </row>
  </sheetData>
  <sheetProtection/>
  <mergeCells count="9">
    <mergeCell ref="F5:F7"/>
    <mergeCell ref="G5:G7"/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2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1.421875" style="0" customWidth="1"/>
    <col min="5" max="5" width="28.421875" style="0" customWidth="1"/>
    <col min="6" max="6" width="20.00390625" style="0" customWidth="1"/>
    <col min="7" max="7" width="11.57421875" style="0" customWidth="1"/>
    <col min="8" max="8" width="15.57421875" style="0" customWidth="1"/>
  </cols>
  <sheetData>
    <row r="1" spans="4:7" ht="12.75">
      <c r="D1" s="329" t="s">
        <v>427</v>
      </c>
      <c r="E1" s="330"/>
      <c r="F1" s="330"/>
      <c r="G1" s="330"/>
    </row>
    <row r="2" ht="12.75">
      <c r="D2" t="s">
        <v>208</v>
      </c>
    </row>
    <row r="3" spans="1:5" ht="77.25" customHeight="1">
      <c r="A3" s="314" t="s">
        <v>300</v>
      </c>
      <c r="B3" s="314"/>
      <c r="C3" s="314"/>
      <c r="D3" s="314"/>
      <c r="E3" s="314"/>
    </row>
    <row r="4" spans="4:5" ht="19.5" customHeight="1">
      <c r="D4" s="2"/>
      <c r="E4" s="32"/>
    </row>
    <row r="5" spans="1:7" ht="19.5" customHeight="1">
      <c r="A5" s="313" t="s">
        <v>10</v>
      </c>
      <c r="B5" s="313" t="s">
        <v>0</v>
      </c>
      <c r="C5" s="313" t="s">
        <v>4</v>
      </c>
      <c r="D5" s="307" t="s">
        <v>11</v>
      </c>
      <c r="E5" s="307" t="s">
        <v>61</v>
      </c>
      <c r="F5" s="315" t="s">
        <v>298</v>
      </c>
      <c r="G5" s="315" t="s">
        <v>203</v>
      </c>
    </row>
    <row r="6" spans="1:7" ht="19.5" customHeight="1">
      <c r="A6" s="313"/>
      <c r="B6" s="313"/>
      <c r="C6" s="313"/>
      <c r="D6" s="307"/>
      <c r="E6" s="307"/>
      <c r="F6" s="315"/>
      <c r="G6" s="315"/>
    </row>
    <row r="7" spans="1:7" ht="31.5" customHeight="1">
      <c r="A7" s="313"/>
      <c r="B7" s="313"/>
      <c r="C7" s="313"/>
      <c r="D7" s="307"/>
      <c r="E7" s="307"/>
      <c r="F7" s="325"/>
      <c r="G7" s="325"/>
    </row>
    <row r="8" spans="1:7" ht="22.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</row>
    <row r="9" spans="1:7" s="54" customFormat="1" ht="51" customHeight="1">
      <c r="A9" s="324" t="s">
        <v>194</v>
      </c>
      <c r="B9" s="324"/>
      <c r="C9" s="324"/>
      <c r="D9" s="55" t="s">
        <v>195</v>
      </c>
      <c r="E9" s="62">
        <f>SUM(E10:E13)</f>
        <v>627580</v>
      </c>
      <c r="F9" s="62">
        <f>SUM(F10:F13)</f>
        <v>611618.24</v>
      </c>
      <c r="G9" s="59">
        <f>F9/E9</f>
        <v>0.9745661748303005</v>
      </c>
    </row>
    <row r="10" spans="1:22" ht="51" customHeight="1">
      <c r="A10" s="47" t="s">
        <v>13</v>
      </c>
      <c r="B10" s="48">
        <v>150</v>
      </c>
      <c r="C10" s="48">
        <v>15011</v>
      </c>
      <c r="D10" s="49" t="s">
        <v>301</v>
      </c>
      <c r="E10" s="135">
        <v>10704</v>
      </c>
      <c r="F10" s="156">
        <v>10703.96</v>
      </c>
      <c r="G10" s="61">
        <f>F10/E10</f>
        <v>0.9999962630792226</v>
      </c>
      <c r="H10" s="278"/>
      <c r="I10" s="27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8" ht="44.25" customHeight="1">
      <c r="A11" s="47" t="s">
        <v>15</v>
      </c>
      <c r="B11" s="48">
        <v>600</v>
      </c>
      <c r="C11" s="48">
        <v>60004</v>
      </c>
      <c r="D11" s="49" t="s">
        <v>244</v>
      </c>
      <c r="E11" s="135">
        <v>522000</v>
      </c>
      <c r="F11" s="156">
        <v>506038.5</v>
      </c>
      <c r="G11" s="61">
        <f>F11/E11</f>
        <v>0.9694224137931035</v>
      </c>
      <c r="H11" s="279"/>
    </row>
    <row r="12" spans="1:8" ht="56.25" customHeight="1">
      <c r="A12" s="48" t="s">
        <v>17</v>
      </c>
      <c r="B12" s="48">
        <v>600</v>
      </c>
      <c r="C12" s="48">
        <v>60014</v>
      </c>
      <c r="D12" s="52" t="s">
        <v>302</v>
      </c>
      <c r="E12" s="135">
        <v>75000</v>
      </c>
      <c r="F12" s="156">
        <v>75000</v>
      </c>
      <c r="G12" s="61">
        <f>F12/E12</f>
        <v>1</v>
      </c>
      <c r="H12" s="279"/>
    </row>
    <row r="13" spans="1:8" ht="36" customHeight="1">
      <c r="A13" s="47" t="s">
        <v>25</v>
      </c>
      <c r="B13" s="48">
        <v>750</v>
      </c>
      <c r="C13" s="48">
        <v>75095</v>
      </c>
      <c r="D13" s="49" t="s">
        <v>301</v>
      </c>
      <c r="E13" s="135">
        <v>19876</v>
      </c>
      <c r="F13" s="156">
        <v>19875.78</v>
      </c>
      <c r="G13" s="61">
        <f>F13/E13</f>
        <v>0.9999889313745219</v>
      </c>
      <c r="H13" s="279"/>
    </row>
    <row r="14" spans="1:22" ht="25.5" customHeight="1">
      <c r="A14" s="46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43" customFormat="1" ht="41.25" customHeight="1">
      <c r="A15" s="324" t="s">
        <v>196</v>
      </c>
      <c r="B15" s="324"/>
      <c r="C15" s="324"/>
      <c r="D15" s="55" t="s">
        <v>55</v>
      </c>
      <c r="E15" s="62">
        <f>SUM(E16:E18)</f>
        <v>140000</v>
      </c>
      <c r="F15" s="62">
        <f>SUM(F16:F18)</f>
        <v>140000</v>
      </c>
      <c r="G15" s="59">
        <f>F15/E15</f>
        <v>1</v>
      </c>
      <c r="H15" s="27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43" customFormat="1" ht="41.25" customHeight="1">
      <c r="A16" s="76" t="s">
        <v>13</v>
      </c>
      <c r="B16" s="76">
        <v>851</v>
      </c>
      <c r="C16" s="76">
        <v>85195</v>
      </c>
      <c r="D16" s="77" t="s">
        <v>245</v>
      </c>
      <c r="E16" s="135">
        <v>5000</v>
      </c>
      <c r="F16" s="63">
        <v>5000</v>
      </c>
      <c r="G16" s="61">
        <f>F16/E16</f>
        <v>1</v>
      </c>
      <c r="H16" s="27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43" customFormat="1" ht="41.25" customHeight="1">
      <c r="A17" s="76" t="s">
        <v>15</v>
      </c>
      <c r="B17" s="76">
        <v>921</v>
      </c>
      <c r="C17" s="76">
        <v>92195</v>
      </c>
      <c r="D17" s="77" t="s">
        <v>246</v>
      </c>
      <c r="E17" s="135">
        <v>5000</v>
      </c>
      <c r="F17" s="63">
        <v>5000</v>
      </c>
      <c r="G17" s="61">
        <f>F17/E17</f>
        <v>1</v>
      </c>
      <c r="H17" s="279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/>
      <c r="T17"/>
      <c r="U17"/>
      <c r="V17"/>
    </row>
    <row r="18" spans="1:7" s="43" customFormat="1" ht="41.25" customHeight="1">
      <c r="A18" s="48" t="s">
        <v>17</v>
      </c>
      <c r="B18" s="48">
        <v>926</v>
      </c>
      <c r="C18" s="48">
        <v>92605</v>
      </c>
      <c r="D18" s="49" t="s">
        <v>247</v>
      </c>
      <c r="E18" s="136">
        <v>130000</v>
      </c>
      <c r="F18" s="63">
        <v>130000</v>
      </c>
      <c r="G18" s="61">
        <f>F18/E18</f>
        <v>1</v>
      </c>
    </row>
    <row r="19" spans="1:7" s="2" customFormat="1" ht="30" customHeight="1">
      <c r="A19" s="326" t="s">
        <v>1</v>
      </c>
      <c r="B19" s="327"/>
      <c r="C19" s="327"/>
      <c r="D19" s="328"/>
      <c r="E19" s="67">
        <f>SUM(E15+E9)</f>
        <v>767580</v>
      </c>
      <c r="F19" s="67">
        <f>SUM(F15+F9)</f>
        <v>751618.24</v>
      </c>
      <c r="G19" s="60">
        <f>F19/E19</f>
        <v>0.9792050861148024</v>
      </c>
    </row>
    <row r="21" ht="12.75">
      <c r="A21" s="4"/>
    </row>
  </sheetData>
  <sheetProtection/>
  <mergeCells count="12">
    <mergeCell ref="D1:G1"/>
    <mergeCell ref="A3:E3"/>
    <mergeCell ref="A5:A7"/>
    <mergeCell ref="B5:B7"/>
    <mergeCell ref="C5:C7"/>
    <mergeCell ref="D5:D7"/>
    <mergeCell ref="E5:E7"/>
    <mergeCell ref="A15:C15"/>
    <mergeCell ref="F5:F7"/>
    <mergeCell ref="G5:G7"/>
    <mergeCell ref="A19:D19"/>
    <mergeCell ref="A9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0" customWidth="1"/>
    <col min="4" max="4" width="12.7109375" style="0" customWidth="1"/>
    <col min="5" max="5" width="12.57421875" style="0" customWidth="1"/>
    <col min="6" max="6" width="11.7109375" style="0" bestFit="1" customWidth="1"/>
    <col min="7" max="8" width="11.421875" style="0" customWidth="1"/>
    <col min="9" max="9" width="11.8515625" style="0" customWidth="1"/>
  </cols>
  <sheetData>
    <row r="1" spans="4:9" ht="29.25" customHeight="1">
      <c r="D1" s="343" t="s">
        <v>430</v>
      </c>
      <c r="E1" s="344"/>
      <c r="F1" s="344"/>
      <c r="G1" s="344"/>
      <c r="H1" s="344"/>
      <c r="I1" s="344"/>
    </row>
    <row r="3" ht="7.5" customHeight="1"/>
    <row r="4" spans="1:8" ht="16.5">
      <c r="A4" s="334" t="s">
        <v>198</v>
      </c>
      <c r="B4" s="334"/>
      <c r="C4" s="334"/>
      <c r="D4" s="334"/>
      <c r="E4" s="334"/>
      <c r="F4" s="334"/>
      <c r="G4" s="334"/>
      <c r="H4" s="334"/>
    </row>
    <row r="5" spans="1:8" ht="6" customHeight="1">
      <c r="A5" s="31"/>
      <c r="B5" s="31"/>
      <c r="C5" s="31"/>
      <c r="D5" s="31"/>
      <c r="E5" s="31"/>
      <c r="F5" s="31"/>
      <c r="G5" s="31"/>
      <c r="H5" s="31"/>
    </row>
    <row r="6" spans="1:9" ht="12.75">
      <c r="A6" s="2"/>
      <c r="B6" s="2"/>
      <c r="C6" s="2"/>
      <c r="D6" s="2"/>
      <c r="E6" s="2"/>
      <c r="F6" s="2"/>
      <c r="G6" s="2"/>
      <c r="H6" s="2"/>
      <c r="I6" s="27"/>
    </row>
    <row r="7" spans="1:9" ht="15" customHeight="1">
      <c r="A7" s="335" t="s">
        <v>10</v>
      </c>
      <c r="B7" s="331" t="s">
        <v>62</v>
      </c>
      <c r="C7" s="331" t="s">
        <v>65</v>
      </c>
      <c r="D7" s="340" t="s">
        <v>66</v>
      </c>
      <c r="E7" s="341"/>
      <c r="F7" s="340" t="s">
        <v>81</v>
      </c>
      <c r="G7" s="341"/>
      <c r="H7" s="342"/>
      <c r="I7" s="331" t="s">
        <v>67</v>
      </c>
    </row>
    <row r="8" spans="1:9" ht="15" customHeight="1">
      <c r="A8" s="336"/>
      <c r="B8" s="338"/>
      <c r="C8" s="332"/>
      <c r="D8" s="331" t="s">
        <v>63</v>
      </c>
      <c r="E8" s="331" t="s">
        <v>429</v>
      </c>
      <c r="F8" s="331" t="s">
        <v>63</v>
      </c>
      <c r="G8" s="331" t="s">
        <v>429</v>
      </c>
      <c r="H8" s="331" t="s">
        <v>82</v>
      </c>
      <c r="I8" s="332"/>
    </row>
    <row r="9" spans="1:9" ht="18" customHeight="1">
      <c r="A9" s="336"/>
      <c r="B9" s="338"/>
      <c r="C9" s="332"/>
      <c r="D9" s="332"/>
      <c r="E9" s="332"/>
      <c r="F9" s="332"/>
      <c r="G9" s="332"/>
      <c r="H9" s="332"/>
      <c r="I9" s="332"/>
    </row>
    <row r="10" spans="1:9" ht="42" customHeight="1">
      <c r="A10" s="337"/>
      <c r="B10" s="339"/>
      <c r="C10" s="333"/>
      <c r="D10" s="333"/>
      <c r="E10" s="333"/>
      <c r="F10" s="333"/>
      <c r="G10" s="333"/>
      <c r="H10" s="333"/>
      <c r="I10" s="333"/>
    </row>
    <row r="11" spans="1:9" ht="14.25" customHeight="1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/>
      <c r="H11" s="46">
        <v>7</v>
      </c>
      <c r="I11" s="46">
        <v>8</v>
      </c>
    </row>
    <row r="12" spans="1:9" ht="19.5" customHeight="1">
      <c r="A12" s="34">
        <v>1</v>
      </c>
      <c r="B12" s="29" t="s">
        <v>193</v>
      </c>
      <c r="C12" s="78">
        <v>6127.11</v>
      </c>
      <c r="D12" s="78">
        <v>2553000</v>
      </c>
      <c r="E12" s="78">
        <v>2411025.22</v>
      </c>
      <c r="F12" s="78">
        <v>2553000</v>
      </c>
      <c r="G12" s="78">
        <v>2314794.29</v>
      </c>
      <c r="H12" s="78">
        <v>89406.59</v>
      </c>
      <c r="I12" s="78">
        <v>6127.11</v>
      </c>
    </row>
    <row r="13" spans="1:9" ht="19.5" customHeight="1">
      <c r="A13" s="35"/>
      <c r="B13" s="36"/>
      <c r="C13" s="50"/>
      <c r="D13" s="50"/>
      <c r="E13" s="50"/>
      <c r="F13" s="50"/>
      <c r="G13" s="50"/>
      <c r="H13" s="50"/>
      <c r="I13" s="50"/>
    </row>
    <row r="14" spans="1:9" ht="19.5" customHeight="1">
      <c r="A14" s="35"/>
      <c r="B14" s="37"/>
      <c r="C14" s="50"/>
      <c r="D14" s="50"/>
      <c r="E14" s="50"/>
      <c r="F14" s="50"/>
      <c r="G14" s="50"/>
      <c r="H14" s="50"/>
      <c r="I14" s="50"/>
    </row>
    <row r="15" spans="1:9" ht="19.5" customHeight="1">
      <c r="A15" s="35"/>
      <c r="B15" s="37"/>
      <c r="C15" s="50"/>
      <c r="D15" s="50"/>
      <c r="E15" s="50"/>
      <c r="F15" s="50"/>
      <c r="G15" s="50"/>
      <c r="H15" s="50"/>
      <c r="I15" s="50"/>
    </row>
    <row r="16" spans="1:9" ht="19.5" customHeight="1">
      <c r="A16" s="35"/>
      <c r="B16" s="37"/>
      <c r="C16" s="50"/>
      <c r="D16" s="50"/>
      <c r="E16" s="50"/>
      <c r="F16" s="50"/>
      <c r="G16" s="50"/>
      <c r="H16" s="50"/>
      <c r="I16" s="50"/>
    </row>
    <row r="17" spans="1:9" ht="19.5" customHeight="1">
      <c r="A17" s="38"/>
      <c r="B17" s="39"/>
      <c r="C17" s="51"/>
      <c r="D17" s="51"/>
      <c r="E17" s="51"/>
      <c r="F17" s="51"/>
      <c r="G17" s="51"/>
      <c r="H17" s="51"/>
      <c r="I17" s="51"/>
    </row>
    <row r="18" spans="1:9" s="6" customFormat="1" ht="19.5" customHeight="1">
      <c r="A18" s="345" t="s">
        <v>1</v>
      </c>
      <c r="B18" s="346"/>
      <c r="C18" s="56">
        <f aca="true" t="shared" si="0" ref="C18:I18">SUM(C12:C17)</f>
        <v>6127.11</v>
      </c>
      <c r="D18" s="56">
        <f t="shared" si="0"/>
        <v>2553000</v>
      </c>
      <c r="E18" s="56">
        <f t="shared" si="0"/>
        <v>2411025.22</v>
      </c>
      <c r="F18" s="56">
        <f t="shared" si="0"/>
        <v>2553000</v>
      </c>
      <c r="G18" s="56">
        <f t="shared" si="0"/>
        <v>2314794.29</v>
      </c>
      <c r="H18" s="56">
        <f t="shared" si="0"/>
        <v>89406.59</v>
      </c>
      <c r="I18" s="56">
        <f t="shared" si="0"/>
        <v>6127.11</v>
      </c>
    </row>
    <row r="19" ht="4.5" customHeight="1"/>
    <row r="20" ht="12.75" customHeight="1">
      <c r="A20" s="33"/>
    </row>
    <row r="21" ht="12.75">
      <c r="A21" s="33"/>
    </row>
    <row r="22" ht="12.75">
      <c r="A22" s="33"/>
    </row>
    <row r="23" ht="12.75">
      <c r="A23" s="33"/>
    </row>
  </sheetData>
  <sheetProtection/>
  <mergeCells count="14">
    <mergeCell ref="D1:I1"/>
    <mergeCell ref="A18:B18"/>
    <mergeCell ref="I7:I10"/>
    <mergeCell ref="D8:D10"/>
    <mergeCell ref="F8:F10"/>
    <mergeCell ref="E8:E10"/>
    <mergeCell ref="H8:H10"/>
    <mergeCell ref="G8:G10"/>
    <mergeCell ref="A4:H4"/>
    <mergeCell ref="A7:A10"/>
    <mergeCell ref="B7:B10"/>
    <mergeCell ref="C7:C10"/>
    <mergeCell ref="D7:E7"/>
    <mergeCell ref="F7:H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6"/>
  <sheetViews>
    <sheetView zoomScalePageLayoutView="0" workbookViewId="0" topLeftCell="A1">
      <selection activeCell="Q106" sqref="Q106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8.140625" style="0" customWidth="1"/>
    <col min="4" max="4" width="11.57421875" style="0" customWidth="1"/>
    <col min="5" max="5" width="31.8515625" style="0" customWidth="1"/>
    <col min="6" max="6" width="10.00390625" style="0" customWidth="1"/>
    <col min="7" max="11" width="9.8515625" style="0" customWidth="1"/>
    <col min="12" max="12" width="12.00390625" style="0" customWidth="1"/>
    <col min="13" max="13" width="6.28125" style="0" customWidth="1"/>
    <col min="14" max="14" width="9.421875" style="0" hidden="1" customWidth="1"/>
    <col min="15" max="15" width="9.140625" style="0" hidden="1" customWidth="1"/>
  </cols>
  <sheetData>
    <row r="1" spans="4:13" ht="12.75">
      <c r="D1" t="s">
        <v>80</v>
      </c>
      <c r="E1" s="347" t="s">
        <v>422</v>
      </c>
      <c r="F1" s="330"/>
      <c r="G1" s="330"/>
      <c r="H1" s="330"/>
      <c r="I1" s="330"/>
      <c r="J1" s="330"/>
      <c r="K1" s="330"/>
      <c r="L1" s="330"/>
      <c r="M1" s="277"/>
    </row>
    <row r="2" spans="5:13" ht="15.75" customHeight="1">
      <c r="E2" s="277"/>
      <c r="F2" s="277"/>
      <c r="G2" s="277"/>
      <c r="H2" s="277"/>
      <c r="I2" s="277"/>
      <c r="J2" s="277"/>
      <c r="K2" s="277"/>
      <c r="L2" s="277"/>
      <c r="M2" s="277"/>
    </row>
    <row r="3" ht="12" customHeight="1"/>
    <row r="4" ht="12" customHeight="1"/>
    <row r="5" spans="1:11" ht="45.75" customHeight="1">
      <c r="A5" s="314" t="s">
        <v>406</v>
      </c>
      <c r="B5" s="314"/>
      <c r="C5" s="314"/>
      <c r="D5" s="312"/>
      <c r="E5" s="312"/>
      <c r="F5" s="312"/>
      <c r="G5" s="312"/>
      <c r="H5" s="312"/>
      <c r="I5" s="212"/>
      <c r="J5" s="212"/>
      <c r="K5" s="212"/>
    </row>
    <row r="6" spans="1:11" ht="6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5" customHeight="1">
      <c r="A8" s="313" t="s">
        <v>10</v>
      </c>
      <c r="B8" s="313" t="s">
        <v>0</v>
      </c>
      <c r="C8" s="313" t="s">
        <v>4</v>
      </c>
      <c r="D8" s="307" t="s">
        <v>68</v>
      </c>
      <c r="E8" s="307" t="s">
        <v>79</v>
      </c>
      <c r="F8" s="307" t="s">
        <v>71</v>
      </c>
      <c r="G8" s="307"/>
      <c r="H8" s="307"/>
      <c r="I8" s="307" t="s">
        <v>397</v>
      </c>
      <c r="J8" s="307"/>
      <c r="K8" s="348"/>
      <c r="L8" s="381" t="s">
        <v>398</v>
      </c>
    </row>
    <row r="9" spans="1:12" ht="15" customHeight="1">
      <c r="A9" s="313"/>
      <c r="B9" s="313"/>
      <c r="C9" s="313"/>
      <c r="D9" s="380"/>
      <c r="E9" s="307"/>
      <c r="F9" s="307"/>
      <c r="G9" s="307"/>
      <c r="H9" s="307"/>
      <c r="I9" s="307"/>
      <c r="J9" s="307"/>
      <c r="K9" s="348"/>
      <c r="L9" s="382"/>
    </row>
    <row r="10" spans="1:12" ht="15" customHeight="1">
      <c r="A10" s="313"/>
      <c r="B10" s="313"/>
      <c r="C10" s="313"/>
      <c r="D10" s="380"/>
      <c r="E10" s="307"/>
      <c r="F10" s="349" t="s">
        <v>209</v>
      </c>
      <c r="G10" s="307" t="s">
        <v>6</v>
      </c>
      <c r="H10" s="307"/>
      <c r="I10" s="394" t="s">
        <v>199</v>
      </c>
      <c r="J10" s="307" t="s">
        <v>54</v>
      </c>
      <c r="K10" s="348"/>
      <c r="L10" s="382"/>
    </row>
    <row r="11" spans="1:12" ht="15" customHeight="1">
      <c r="A11" s="313"/>
      <c r="B11" s="313"/>
      <c r="C11" s="313"/>
      <c r="D11" s="380"/>
      <c r="E11" s="307"/>
      <c r="F11" s="384"/>
      <c r="G11" s="307"/>
      <c r="H11" s="307"/>
      <c r="I11" s="384"/>
      <c r="J11" s="307"/>
      <c r="K11" s="348"/>
      <c r="L11" s="382"/>
    </row>
    <row r="12" spans="1:12" ht="18" customHeight="1">
      <c r="A12" s="313"/>
      <c r="B12" s="313"/>
      <c r="C12" s="313"/>
      <c r="D12" s="380"/>
      <c r="E12" s="307"/>
      <c r="F12" s="384"/>
      <c r="G12" s="349" t="s">
        <v>2</v>
      </c>
      <c r="H12" s="349" t="s">
        <v>5</v>
      </c>
      <c r="I12" s="384"/>
      <c r="J12" s="394" t="s">
        <v>2</v>
      </c>
      <c r="K12" s="349" t="s">
        <v>5</v>
      </c>
      <c r="L12" s="382"/>
    </row>
    <row r="13" spans="1:12" ht="20.25" customHeight="1">
      <c r="A13" s="313"/>
      <c r="B13" s="313"/>
      <c r="C13" s="313"/>
      <c r="D13" s="380"/>
      <c r="E13" s="307"/>
      <c r="F13" s="385"/>
      <c r="G13" s="389"/>
      <c r="H13" s="389"/>
      <c r="I13" s="385"/>
      <c r="J13" s="389"/>
      <c r="K13" s="306"/>
      <c r="L13" s="383"/>
    </row>
    <row r="14" spans="1:12" ht="18" customHeight="1">
      <c r="A14" s="70">
        <v>1</v>
      </c>
      <c r="B14" s="70">
        <v>2</v>
      </c>
      <c r="C14" s="70">
        <v>3</v>
      </c>
      <c r="D14" s="70">
        <v>4</v>
      </c>
      <c r="E14" s="70">
        <v>5</v>
      </c>
      <c r="F14" s="70">
        <v>6</v>
      </c>
      <c r="G14" s="70">
        <v>7</v>
      </c>
      <c r="H14" s="70">
        <v>8</v>
      </c>
      <c r="I14" s="70">
        <v>6</v>
      </c>
      <c r="J14" s="70">
        <v>7</v>
      </c>
      <c r="K14" s="70">
        <v>8</v>
      </c>
      <c r="L14" s="70">
        <v>9</v>
      </c>
    </row>
    <row r="15" spans="1:12" ht="36.75" customHeight="1">
      <c r="A15" s="47" t="s">
        <v>13</v>
      </c>
      <c r="B15" s="104">
        <v>600</v>
      </c>
      <c r="C15" s="104">
        <v>60016</v>
      </c>
      <c r="D15" s="179" t="s">
        <v>142</v>
      </c>
      <c r="E15" s="137" t="s">
        <v>212</v>
      </c>
      <c r="F15" s="81">
        <f>SUM(G15:H15)</f>
        <v>15141</v>
      </c>
      <c r="G15" s="81">
        <v>15141</v>
      </c>
      <c r="H15" s="138"/>
      <c r="I15" s="81">
        <f>SUM(J15:K15)</f>
        <v>0</v>
      </c>
      <c r="J15" s="81">
        <v>0</v>
      </c>
      <c r="K15" s="81"/>
      <c r="L15" s="72">
        <f>I15/F15</f>
        <v>0</v>
      </c>
    </row>
    <row r="16" spans="1:12" ht="33" customHeight="1">
      <c r="A16" s="104" t="s">
        <v>15</v>
      </c>
      <c r="B16" s="104">
        <v>900</v>
      </c>
      <c r="C16" s="104">
        <v>90015</v>
      </c>
      <c r="D16" s="137" t="s">
        <v>161</v>
      </c>
      <c r="E16" s="137" t="s">
        <v>353</v>
      </c>
      <c r="F16" s="81">
        <f>SUM(G16:H16)</f>
        <v>14471</v>
      </c>
      <c r="G16" s="81"/>
      <c r="H16" s="81">
        <v>14471</v>
      </c>
      <c r="I16" s="81">
        <f>SUM(J16:K16)</f>
        <v>14471</v>
      </c>
      <c r="J16" s="81"/>
      <c r="K16" s="81">
        <v>14471</v>
      </c>
      <c r="L16" s="72">
        <f>I16/F16</f>
        <v>1</v>
      </c>
    </row>
    <row r="17" spans="1:12" ht="24" customHeight="1">
      <c r="A17" s="104" t="s">
        <v>17</v>
      </c>
      <c r="B17" s="104">
        <v>926</v>
      </c>
      <c r="C17" s="104">
        <v>92695</v>
      </c>
      <c r="D17" s="137" t="s">
        <v>169</v>
      </c>
      <c r="E17" s="263" t="s">
        <v>354</v>
      </c>
      <c r="F17" s="81">
        <f>SUM(G17:H17)</f>
        <v>14529</v>
      </c>
      <c r="G17" s="81">
        <v>14529</v>
      </c>
      <c r="H17" s="264"/>
      <c r="I17" s="81">
        <f>SUM(J17:K17)</f>
        <v>0</v>
      </c>
      <c r="J17" s="81">
        <v>0</v>
      </c>
      <c r="K17" s="81"/>
      <c r="L17" s="72">
        <f>I17/F17</f>
        <v>0</v>
      </c>
    </row>
    <row r="18" spans="1:12" ht="32.25" customHeight="1">
      <c r="A18" s="104" t="s">
        <v>25</v>
      </c>
      <c r="B18" s="104">
        <v>600</v>
      </c>
      <c r="C18" s="104">
        <v>60016</v>
      </c>
      <c r="D18" s="375" t="s">
        <v>355</v>
      </c>
      <c r="E18" s="137" t="s">
        <v>356</v>
      </c>
      <c r="F18" s="386">
        <f>SUM(G18:H19)</f>
        <v>9696</v>
      </c>
      <c r="G18" s="265"/>
      <c r="H18" s="265">
        <v>4848</v>
      </c>
      <c r="I18" s="386">
        <f>SUM(J18:K19)</f>
        <v>9696</v>
      </c>
      <c r="J18" s="265"/>
      <c r="K18" s="265">
        <v>4848</v>
      </c>
      <c r="L18" s="72">
        <f>K18/H18</f>
        <v>1</v>
      </c>
    </row>
    <row r="19" spans="1:12" ht="31.5" customHeight="1">
      <c r="A19" s="104" t="s">
        <v>28</v>
      </c>
      <c r="B19" s="104">
        <v>801</v>
      </c>
      <c r="C19" s="104">
        <v>80101</v>
      </c>
      <c r="D19" s="375"/>
      <c r="E19" s="137" t="s">
        <v>400</v>
      </c>
      <c r="F19" s="387"/>
      <c r="G19" s="265">
        <v>4848</v>
      </c>
      <c r="H19" s="266"/>
      <c r="I19" s="387"/>
      <c r="J19" s="265">
        <v>4848</v>
      </c>
      <c r="K19" s="265"/>
      <c r="L19" s="72">
        <f>J19/G19</f>
        <v>1</v>
      </c>
    </row>
    <row r="20" spans="1:12" ht="31.5" customHeight="1">
      <c r="A20" s="104" t="s">
        <v>31</v>
      </c>
      <c r="B20" s="104">
        <v>700</v>
      </c>
      <c r="C20" s="104">
        <v>70005</v>
      </c>
      <c r="D20" s="137" t="s">
        <v>164</v>
      </c>
      <c r="E20" s="137" t="s">
        <v>357</v>
      </c>
      <c r="F20" s="81">
        <f>SUM(G20:H20)</f>
        <v>13831</v>
      </c>
      <c r="G20" s="81">
        <v>13831</v>
      </c>
      <c r="H20" s="138"/>
      <c r="I20" s="81">
        <f>SUM(J20:K20)</f>
        <v>13830.67</v>
      </c>
      <c r="J20" s="81">
        <v>13830.67</v>
      </c>
      <c r="K20" s="81"/>
      <c r="L20" s="72">
        <f>I20/F20</f>
        <v>0.9999761405538283</v>
      </c>
    </row>
    <row r="21" spans="1:12" ht="39" customHeight="1">
      <c r="A21" s="104" t="s">
        <v>34</v>
      </c>
      <c r="B21" s="104">
        <v>600</v>
      </c>
      <c r="C21" s="104">
        <v>60016</v>
      </c>
      <c r="D21" s="137" t="s">
        <v>163</v>
      </c>
      <c r="E21" s="137" t="s">
        <v>358</v>
      </c>
      <c r="F21" s="81">
        <f>SUM(G21:H21)</f>
        <v>11792</v>
      </c>
      <c r="G21" s="81">
        <v>11792</v>
      </c>
      <c r="H21" s="138"/>
      <c r="I21" s="81">
        <f>SUM(J21:K21)</f>
        <v>11792</v>
      </c>
      <c r="J21" s="81">
        <v>11792</v>
      </c>
      <c r="K21" s="81"/>
      <c r="L21" s="72">
        <f>I21/F21</f>
        <v>1</v>
      </c>
    </row>
    <row r="22" spans="1:12" ht="28.5" customHeight="1">
      <c r="A22" s="104" t="s">
        <v>37</v>
      </c>
      <c r="B22" s="131">
        <v>600</v>
      </c>
      <c r="C22" s="104">
        <v>60016</v>
      </c>
      <c r="D22" s="375" t="s">
        <v>181</v>
      </c>
      <c r="E22" s="137" t="s">
        <v>359</v>
      </c>
      <c r="F22" s="376">
        <f>SUM(G22:H24)</f>
        <v>27225</v>
      </c>
      <c r="G22" s="138">
        <v>15000</v>
      </c>
      <c r="H22" s="138"/>
      <c r="I22" s="376">
        <f>SUM(J22:K24)</f>
        <v>27225</v>
      </c>
      <c r="J22" s="138">
        <v>15000</v>
      </c>
      <c r="K22" s="138"/>
      <c r="L22" s="72">
        <f>J22/G22</f>
        <v>1</v>
      </c>
    </row>
    <row r="23" spans="1:12" ht="31.5" customHeight="1">
      <c r="A23" s="104" t="s">
        <v>143</v>
      </c>
      <c r="B23" s="104">
        <v>600</v>
      </c>
      <c r="C23" s="104">
        <v>60016</v>
      </c>
      <c r="D23" s="388"/>
      <c r="E23" s="137" t="s">
        <v>360</v>
      </c>
      <c r="F23" s="377"/>
      <c r="G23" s="138">
        <v>10225</v>
      </c>
      <c r="H23" s="138"/>
      <c r="I23" s="377"/>
      <c r="J23" s="138">
        <v>10225</v>
      </c>
      <c r="K23" s="138"/>
      <c r="L23" s="72">
        <f>J23/G23</f>
        <v>1</v>
      </c>
    </row>
    <row r="24" spans="1:12" ht="31.5" customHeight="1">
      <c r="A24" s="104" t="s">
        <v>144</v>
      </c>
      <c r="B24" s="104">
        <v>700</v>
      </c>
      <c r="C24" s="104">
        <v>70005</v>
      </c>
      <c r="D24" s="388"/>
      <c r="E24" s="137" t="s">
        <v>357</v>
      </c>
      <c r="F24" s="377"/>
      <c r="G24" s="138">
        <v>2000</v>
      </c>
      <c r="H24" s="138"/>
      <c r="I24" s="377"/>
      <c r="J24" s="138">
        <v>2000</v>
      </c>
      <c r="K24" s="138"/>
      <c r="L24" s="72">
        <f>J24/G24</f>
        <v>1</v>
      </c>
    </row>
    <row r="25" spans="1:12" ht="40.5" customHeight="1">
      <c r="A25" s="104" t="s">
        <v>145</v>
      </c>
      <c r="B25" s="104">
        <v>926</v>
      </c>
      <c r="C25" s="104">
        <v>92695</v>
      </c>
      <c r="D25" s="137" t="s">
        <v>158</v>
      </c>
      <c r="E25" s="137" t="s">
        <v>361</v>
      </c>
      <c r="F25" s="138">
        <f>SUM(G25:H25)</f>
        <v>11560</v>
      </c>
      <c r="G25" s="138"/>
      <c r="H25" s="138">
        <v>11560</v>
      </c>
      <c r="I25" s="138">
        <f>SUM(J25:K25)</f>
        <v>11560</v>
      </c>
      <c r="J25" s="138"/>
      <c r="K25" s="138">
        <v>11560</v>
      </c>
      <c r="L25" s="72">
        <f>K25/H25</f>
        <v>1</v>
      </c>
    </row>
    <row r="26" spans="1:12" ht="31.5" customHeight="1">
      <c r="A26" s="104" t="s">
        <v>146</v>
      </c>
      <c r="B26" s="104">
        <v>600</v>
      </c>
      <c r="C26" s="104">
        <v>60016</v>
      </c>
      <c r="D26" s="137" t="s">
        <v>172</v>
      </c>
      <c r="E26" s="137" t="s">
        <v>362</v>
      </c>
      <c r="F26" s="138">
        <f>SUM(G26:H26)</f>
        <v>9900</v>
      </c>
      <c r="G26" s="138"/>
      <c r="H26" s="138">
        <v>9900</v>
      </c>
      <c r="I26" s="138">
        <f>SUM(J26:K26)</f>
        <v>9900</v>
      </c>
      <c r="J26" s="138"/>
      <c r="K26" s="138">
        <v>9900</v>
      </c>
      <c r="L26" s="72">
        <f>I26/F26</f>
        <v>1</v>
      </c>
    </row>
    <row r="27" spans="1:12" ht="31.5" customHeight="1">
      <c r="A27" s="104" t="s">
        <v>147</v>
      </c>
      <c r="B27" s="104">
        <v>600</v>
      </c>
      <c r="C27" s="104">
        <v>60016</v>
      </c>
      <c r="D27" s="375" t="s">
        <v>216</v>
      </c>
      <c r="E27" s="137" t="s">
        <v>363</v>
      </c>
      <c r="F27" s="376">
        <f>SUM(G27:H29)</f>
        <v>14093</v>
      </c>
      <c r="G27" s="267"/>
      <c r="H27" s="265">
        <v>3000</v>
      </c>
      <c r="I27" s="376">
        <f>SUM(J27:K29)</f>
        <v>11092.28</v>
      </c>
      <c r="J27" s="267"/>
      <c r="K27" s="265">
        <v>0</v>
      </c>
      <c r="L27" s="72">
        <f>K27/H27</f>
        <v>0</v>
      </c>
    </row>
    <row r="28" spans="1:12" s="121" customFormat="1" ht="31.5" customHeight="1">
      <c r="A28" s="131" t="s">
        <v>151</v>
      </c>
      <c r="B28" s="131">
        <v>754</v>
      </c>
      <c r="C28" s="131">
        <v>75412</v>
      </c>
      <c r="D28" s="375"/>
      <c r="E28" s="263" t="s">
        <v>364</v>
      </c>
      <c r="F28" s="377"/>
      <c r="G28" s="265">
        <v>3000</v>
      </c>
      <c r="H28" s="265"/>
      <c r="I28" s="377"/>
      <c r="J28" s="265">
        <v>2999.28</v>
      </c>
      <c r="K28" s="265"/>
      <c r="L28" s="272">
        <f>J28/G28</f>
        <v>0.9997600000000001</v>
      </c>
    </row>
    <row r="29" spans="1:12" s="121" customFormat="1" ht="31.5" customHeight="1">
      <c r="A29" s="131" t="s">
        <v>152</v>
      </c>
      <c r="B29" s="131">
        <v>801</v>
      </c>
      <c r="C29" s="131">
        <v>80101</v>
      </c>
      <c r="D29" s="375"/>
      <c r="E29" s="263" t="s">
        <v>365</v>
      </c>
      <c r="F29" s="377"/>
      <c r="G29" s="265">
        <v>8093</v>
      </c>
      <c r="H29" s="265"/>
      <c r="I29" s="377"/>
      <c r="J29" s="265">
        <v>8093</v>
      </c>
      <c r="K29" s="265"/>
      <c r="L29" s="272">
        <f>J29/G29</f>
        <v>1</v>
      </c>
    </row>
    <row r="30" spans="1:12" s="121" customFormat="1" ht="31.5" customHeight="1">
      <c r="A30" s="131" t="s">
        <v>153</v>
      </c>
      <c r="B30" s="131">
        <v>700</v>
      </c>
      <c r="C30" s="131">
        <v>70005</v>
      </c>
      <c r="D30" s="378" t="s">
        <v>138</v>
      </c>
      <c r="E30" s="263" t="s">
        <v>401</v>
      </c>
      <c r="F30" s="379">
        <f>SUM(G30:H32)</f>
        <v>13947</v>
      </c>
      <c r="G30" s="265">
        <v>1500</v>
      </c>
      <c r="H30" s="265"/>
      <c r="I30" s="379">
        <f>SUM(J30:K32)</f>
        <v>12447</v>
      </c>
      <c r="J30" s="265">
        <v>0</v>
      </c>
      <c r="K30" s="265"/>
      <c r="L30" s="272">
        <f>J30/G30</f>
        <v>0</v>
      </c>
    </row>
    <row r="31" spans="1:12" s="121" customFormat="1" ht="63" customHeight="1">
      <c r="A31" s="131" t="s">
        <v>154</v>
      </c>
      <c r="B31" s="131">
        <v>801</v>
      </c>
      <c r="C31" s="131">
        <v>80101</v>
      </c>
      <c r="D31" s="378"/>
      <c r="E31" s="263" t="s">
        <v>366</v>
      </c>
      <c r="F31" s="391"/>
      <c r="G31" s="265">
        <v>6447</v>
      </c>
      <c r="H31" s="265"/>
      <c r="I31" s="391"/>
      <c r="J31" s="265">
        <v>6447</v>
      </c>
      <c r="K31" s="265"/>
      <c r="L31" s="272">
        <f>J31/G31</f>
        <v>1</v>
      </c>
    </row>
    <row r="32" spans="1:12" s="121" customFormat="1" ht="27" customHeight="1">
      <c r="A32" s="131" t="s">
        <v>155</v>
      </c>
      <c r="B32" s="131">
        <v>754</v>
      </c>
      <c r="C32" s="131">
        <v>75412</v>
      </c>
      <c r="D32" s="378"/>
      <c r="E32" s="263" t="s">
        <v>367</v>
      </c>
      <c r="F32" s="391"/>
      <c r="G32" s="265">
        <v>6000</v>
      </c>
      <c r="H32" s="265"/>
      <c r="I32" s="391"/>
      <c r="J32" s="265">
        <v>6000</v>
      </c>
      <c r="K32" s="265"/>
      <c r="L32" s="272">
        <f>J32/G32</f>
        <v>1</v>
      </c>
    </row>
    <row r="33" spans="1:12" s="121" customFormat="1" ht="27.75" customHeight="1">
      <c r="A33" s="131" t="s">
        <v>156</v>
      </c>
      <c r="B33" s="131">
        <v>801</v>
      </c>
      <c r="C33" s="131">
        <v>80101</v>
      </c>
      <c r="D33" s="263" t="s">
        <v>137</v>
      </c>
      <c r="E33" s="263" t="s">
        <v>368</v>
      </c>
      <c r="F33" s="273">
        <f>SUM(G33:H33)</f>
        <v>20353</v>
      </c>
      <c r="G33" s="273">
        <v>20353</v>
      </c>
      <c r="H33" s="265"/>
      <c r="I33" s="273">
        <f>SUM(J33:K33)</f>
        <v>20353</v>
      </c>
      <c r="J33" s="273">
        <v>20353</v>
      </c>
      <c r="K33" s="273"/>
      <c r="L33" s="272">
        <f>I33/F33</f>
        <v>1</v>
      </c>
    </row>
    <row r="34" spans="1:12" s="121" customFormat="1" ht="42" customHeight="1">
      <c r="A34" s="131" t="s">
        <v>157</v>
      </c>
      <c r="B34" s="131">
        <v>926</v>
      </c>
      <c r="C34" s="131">
        <v>92695</v>
      </c>
      <c r="D34" s="263" t="s">
        <v>369</v>
      </c>
      <c r="E34" s="263" t="s">
        <v>361</v>
      </c>
      <c r="F34" s="273">
        <f>SUM(G34:H34)</f>
        <v>11967</v>
      </c>
      <c r="G34" s="273"/>
      <c r="H34" s="273">
        <v>11967</v>
      </c>
      <c r="I34" s="273">
        <f>SUM(J34:K34)</f>
        <v>11967</v>
      </c>
      <c r="J34" s="273"/>
      <c r="K34" s="273">
        <v>11967</v>
      </c>
      <c r="L34" s="272">
        <f>I34/F34</f>
        <v>1</v>
      </c>
    </row>
    <row r="35" spans="1:12" s="121" customFormat="1" ht="30.75" customHeight="1">
      <c r="A35" s="131" t="s">
        <v>162</v>
      </c>
      <c r="B35" s="131">
        <v>600</v>
      </c>
      <c r="C35" s="131">
        <v>60016</v>
      </c>
      <c r="D35" s="263" t="s">
        <v>149</v>
      </c>
      <c r="E35" s="263" t="s">
        <v>370</v>
      </c>
      <c r="F35" s="273">
        <f>SUM(G35:H35)</f>
        <v>8997</v>
      </c>
      <c r="G35" s="265">
        <v>8997</v>
      </c>
      <c r="H35" s="265"/>
      <c r="I35" s="273">
        <f>SUM(J35:K35)</f>
        <v>8942.1</v>
      </c>
      <c r="J35" s="265">
        <v>8942.1</v>
      </c>
      <c r="K35" s="265"/>
      <c r="L35" s="272">
        <f>I35/F35</f>
        <v>0.993897965988663</v>
      </c>
    </row>
    <row r="36" spans="1:12" s="121" customFormat="1" ht="36" customHeight="1">
      <c r="A36" s="131" t="s">
        <v>165</v>
      </c>
      <c r="B36" s="131">
        <v>801</v>
      </c>
      <c r="C36" s="131">
        <v>80101</v>
      </c>
      <c r="D36" s="378" t="s">
        <v>179</v>
      </c>
      <c r="E36" s="263" t="s">
        <v>371</v>
      </c>
      <c r="F36" s="379">
        <f>SUM(G36:H37)</f>
        <v>13394</v>
      </c>
      <c r="G36" s="265">
        <v>6696</v>
      </c>
      <c r="H36" s="265"/>
      <c r="I36" s="379">
        <f>SUM(J36:K37)</f>
        <v>13394</v>
      </c>
      <c r="J36" s="265">
        <v>6696</v>
      </c>
      <c r="K36" s="265"/>
      <c r="L36" s="272">
        <f>J36/G36</f>
        <v>1</v>
      </c>
    </row>
    <row r="37" spans="1:12" s="121" customFormat="1" ht="28.5" customHeight="1">
      <c r="A37" s="131" t="s">
        <v>166</v>
      </c>
      <c r="B37" s="131">
        <v>754</v>
      </c>
      <c r="C37" s="131">
        <v>75412</v>
      </c>
      <c r="D37" s="378"/>
      <c r="E37" s="263" t="s">
        <v>402</v>
      </c>
      <c r="F37" s="379"/>
      <c r="G37" s="265">
        <v>6698</v>
      </c>
      <c r="H37" s="265"/>
      <c r="I37" s="379"/>
      <c r="J37" s="265">
        <v>6698</v>
      </c>
      <c r="K37" s="265"/>
      <c r="L37" s="272">
        <f>J37/G37</f>
        <v>1</v>
      </c>
    </row>
    <row r="38" spans="1:12" s="121" customFormat="1" ht="51.75" customHeight="1">
      <c r="A38" s="131" t="s">
        <v>167</v>
      </c>
      <c r="B38" s="131">
        <v>801</v>
      </c>
      <c r="C38" s="131">
        <v>80101</v>
      </c>
      <c r="D38" s="263" t="s">
        <v>215</v>
      </c>
      <c r="E38" s="263" t="s">
        <v>372</v>
      </c>
      <c r="F38" s="265">
        <f>SUM(G38:H38)</f>
        <v>9463</v>
      </c>
      <c r="G38" s="265">
        <v>9463</v>
      </c>
      <c r="H38" s="265"/>
      <c r="I38" s="265">
        <f>SUM(J38:K38)</f>
        <v>9463</v>
      </c>
      <c r="J38" s="265">
        <v>9463</v>
      </c>
      <c r="K38" s="265"/>
      <c r="L38" s="272">
        <f>I38/F38</f>
        <v>1</v>
      </c>
    </row>
    <row r="39" spans="1:12" s="121" customFormat="1" ht="35.25" customHeight="1">
      <c r="A39" s="131" t="s">
        <v>168</v>
      </c>
      <c r="B39" s="131">
        <v>600</v>
      </c>
      <c r="C39" s="131">
        <v>60016</v>
      </c>
      <c r="D39" s="390" t="s">
        <v>148</v>
      </c>
      <c r="E39" s="263" t="s">
        <v>356</v>
      </c>
      <c r="F39" s="391">
        <f>SUM(G39:H40)</f>
        <v>22071</v>
      </c>
      <c r="G39" s="265"/>
      <c r="H39" s="265">
        <v>8000</v>
      </c>
      <c r="I39" s="391">
        <f>SUM(J39:K40)</f>
        <v>22071</v>
      </c>
      <c r="J39" s="265"/>
      <c r="K39" s="265">
        <v>8000</v>
      </c>
      <c r="L39" s="272">
        <f>K39/H39</f>
        <v>1</v>
      </c>
    </row>
    <row r="40" spans="1:12" s="121" customFormat="1" ht="23.25" customHeight="1">
      <c r="A40" s="131" t="s">
        <v>173</v>
      </c>
      <c r="B40" s="131">
        <v>600</v>
      </c>
      <c r="C40" s="131">
        <v>60016</v>
      </c>
      <c r="D40" s="390"/>
      <c r="E40" s="263" t="s">
        <v>373</v>
      </c>
      <c r="F40" s="391"/>
      <c r="G40" s="265">
        <v>14071</v>
      </c>
      <c r="H40" s="265"/>
      <c r="I40" s="391"/>
      <c r="J40" s="265">
        <v>14071</v>
      </c>
      <c r="K40" s="265"/>
      <c r="L40" s="272">
        <f>J40/G40</f>
        <v>1</v>
      </c>
    </row>
    <row r="41" spans="1:12" s="121" customFormat="1" ht="38.25" customHeight="1">
      <c r="A41" s="131" t="s">
        <v>174</v>
      </c>
      <c r="B41" s="131">
        <v>600</v>
      </c>
      <c r="C41" s="131">
        <v>60016</v>
      </c>
      <c r="D41" s="263" t="s">
        <v>217</v>
      </c>
      <c r="E41" s="263" t="s">
        <v>374</v>
      </c>
      <c r="F41" s="265">
        <f>SUM(G41:H41)</f>
        <v>29117</v>
      </c>
      <c r="G41" s="265">
        <v>29117</v>
      </c>
      <c r="H41" s="265"/>
      <c r="I41" s="265">
        <f>SUM(J41:K41)</f>
        <v>29117</v>
      </c>
      <c r="J41" s="265">
        <v>29117</v>
      </c>
      <c r="K41" s="265"/>
      <c r="L41" s="272">
        <f>I41/F41</f>
        <v>1</v>
      </c>
    </row>
    <row r="42" spans="1:12" s="121" customFormat="1" ht="43.5" customHeight="1">
      <c r="A42" s="131" t="s">
        <v>175</v>
      </c>
      <c r="B42" s="131">
        <v>900</v>
      </c>
      <c r="C42" s="131">
        <v>90015</v>
      </c>
      <c r="D42" s="263" t="s">
        <v>139</v>
      </c>
      <c r="E42" s="263" t="s">
        <v>375</v>
      </c>
      <c r="F42" s="265">
        <f>SUM(G42:H42)</f>
        <v>10861</v>
      </c>
      <c r="G42" s="265"/>
      <c r="H42" s="265">
        <v>10861</v>
      </c>
      <c r="I42" s="265">
        <f>SUM(J42:K42)</f>
        <v>10861</v>
      </c>
      <c r="J42" s="265"/>
      <c r="K42" s="265">
        <v>10861</v>
      </c>
      <c r="L42" s="272">
        <f>I42/F42</f>
        <v>1</v>
      </c>
    </row>
    <row r="43" spans="1:12" s="121" customFormat="1" ht="51.75" customHeight="1">
      <c r="A43" s="131" t="s">
        <v>176</v>
      </c>
      <c r="B43" s="131">
        <v>900</v>
      </c>
      <c r="C43" s="131">
        <v>90015</v>
      </c>
      <c r="D43" s="378" t="s">
        <v>214</v>
      </c>
      <c r="E43" s="263" t="s">
        <v>376</v>
      </c>
      <c r="F43" s="379">
        <f>SUM(G43:H44)</f>
        <v>16917</v>
      </c>
      <c r="G43" s="265"/>
      <c r="H43" s="265">
        <v>10000</v>
      </c>
      <c r="I43" s="379">
        <f>SUM(J43:K44)</f>
        <v>10000</v>
      </c>
      <c r="J43" s="265"/>
      <c r="K43" s="265">
        <v>10000</v>
      </c>
      <c r="L43" s="272">
        <f>K43/H43</f>
        <v>1</v>
      </c>
    </row>
    <row r="44" spans="1:12" s="121" customFormat="1" ht="45.75" customHeight="1">
      <c r="A44" s="131" t="s">
        <v>177</v>
      </c>
      <c r="B44" s="131">
        <v>801</v>
      </c>
      <c r="C44" s="131">
        <v>80101</v>
      </c>
      <c r="D44" s="390"/>
      <c r="E44" s="263" t="s">
        <v>403</v>
      </c>
      <c r="F44" s="391"/>
      <c r="G44" s="265"/>
      <c r="H44" s="265">
        <v>6917</v>
      </c>
      <c r="I44" s="391"/>
      <c r="J44" s="265"/>
      <c r="K44" s="265">
        <v>0</v>
      </c>
      <c r="L44" s="272">
        <f>K44/H44</f>
        <v>0</v>
      </c>
    </row>
    <row r="45" spans="1:12" s="121" customFormat="1" ht="69.75" customHeight="1">
      <c r="A45" s="131" t="s">
        <v>178</v>
      </c>
      <c r="B45" s="131">
        <v>801</v>
      </c>
      <c r="C45" s="131">
        <v>80101</v>
      </c>
      <c r="D45" s="263" t="s">
        <v>171</v>
      </c>
      <c r="E45" s="263" t="s">
        <v>399</v>
      </c>
      <c r="F45" s="265">
        <f>SUM(G45:H45)</f>
        <v>18052</v>
      </c>
      <c r="G45" s="265">
        <v>18052</v>
      </c>
      <c r="H45" s="265"/>
      <c r="I45" s="265">
        <f>SUM(J45:K45)</f>
        <v>18052</v>
      </c>
      <c r="J45" s="265">
        <v>18052</v>
      </c>
      <c r="K45" s="265"/>
      <c r="L45" s="272">
        <f>I45/F45</f>
        <v>1</v>
      </c>
    </row>
    <row r="46" spans="1:12" s="121" customFormat="1" ht="33" customHeight="1">
      <c r="A46" s="131" t="s">
        <v>180</v>
      </c>
      <c r="B46" s="131">
        <v>754</v>
      </c>
      <c r="C46" s="131">
        <v>75412</v>
      </c>
      <c r="D46" s="378" t="s">
        <v>377</v>
      </c>
      <c r="E46" s="263" t="s">
        <v>378</v>
      </c>
      <c r="F46" s="379">
        <f>SUM(G46:H47)</f>
        <v>17791</v>
      </c>
      <c r="G46" s="265"/>
      <c r="H46" s="265">
        <v>10000</v>
      </c>
      <c r="I46" s="379">
        <f>SUM(J46:K47)</f>
        <v>17791</v>
      </c>
      <c r="J46" s="265"/>
      <c r="K46" s="265">
        <v>10000</v>
      </c>
      <c r="L46" s="272">
        <f>K46/H46</f>
        <v>1</v>
      </c>
    </row>
    <row r="47" spans="1:12" s="121" customFormat="1" ht="48.75" customHeight="1">
      <c r="A47" s="131" t="s">
        <v>189</v>
      </c>
      <c r="B47" s="131">
        <v>801</v>
      </c>
      <c r="C47" s="131">
        <v>80101</v>
      </c>
      <c r="D47" s="390"/>
      <c r="E47" s="263" t="s">
        <v>379</v>
      </c>
      <c r="F47" s="391"/>
      <c r="G47" s="265">
        <v>7791</v>
      </c>
      <c r="H47" s="265"/>
      <c r="I47" s="391"/>
      <c r="J47" s="265">
        <v>7791</v>
      </c>
      <c r="K47" s="265"/>
      <c r="L47" s="272">
        <f>J47/G47</f>
        <v>1</v>
      </c>
    </row>
    <row r="48" spans="1:12" s="121" customFormat="1" ht="30" customHeight="1">
      <c r="A48" s="131" t="s">
        <v>190</v>
      </c>
      <c r="B48" s="131">
        <v>600</v>
      </c>
      <c r="C48" s="131">
        <v>60016</v>
      </c>
      <c r="D48" s="263" t="s">
        <v>380</v>
      </c>
      <c r="E48" s="263" t="s">
        <v>381</v>
      </c>
      <c r="F48" s="265">
        <f aca="true" t="shared" si="0" ref="F48:F53">SUM(G48:H48)</f>
        <v>9609</v>
      </c>
      <c r="G48" s="265">
        <v>9609</v>
      </c>
      <c r="H48" s="265"/>
      <c r="I48" s="265">
        <f aca="true" t="shared" si="1" ref="I48:I53">SUM(J48:K48)</f>
        <v>0</v>
      </c>
      <c r="J48" s="265">
        <v>0</v>
      </c>
      <c r="K48" s="265"/>
      <c r="L48" s="272">
        <f aca="true" t="shared" si="2" ref="L48:L53">I48/F48</f>
        <v>0</v>
      </c>
    </row>
    <row r="49" spans="1:12" s="121" customFormat="1" ht="37.5" customHeight="1">
      <c r="A49" s="131" t="s">
        <v>191</v>
      </c>
      <c r="B49" s="131">
        <v>700</v>
      </c>
      <c r="C49" s="131">
        <v>70005</v>
      </c>
      <c r="D49" s="263" t="s">
        <v>218</v>
      </c>
      <c r="E49" s="263" t="s">
        <v>382</v>
      </c>
      <c r="F49" s="265">
        <f t="shared" si="0"/>
        <v>8182</v>
      </c>
      <c r="G49" s="265">
        <v>8182</v>
      </c>
      <c r="H49" s="265"/>
      <c r="I49" s="265">
        <f t="shared" si="1"/>
        <v>0</v>
      </c>
      <c r="J49" s="265">
        <v>0</v>
      </c>
      <c r="K49" s="265"/>
      <c r="L49" s="272">
        <f t="shared" si="2"/>
        <v>0</v>
      </c>
    </row>
    <row r="50" spans="1:12" s="121" customFormat="1" ht="41.25" customHeight="1">
      <c r="A50" s="131" t="s">
        <v>228</v>
      </c>
      <c r="B50" s="131">
        <v>900</v>
      </c>
      <c r="C50" s="131">
        <v>90015</v>
      </c>
      <c r="D50" s="263" t="s">
        <v>141</v>
      </c>
      <c r="E50" s="263" t="s">
        <v>383</v>
      </c>
      <c r="F50" s="265">
        <f t="shared" si="0"/>
        <v>18082</v>
      </c>
      <c r="G50" s="265"/>
      <c r="H50" s="265">
        <v>18082</v>
      </c>
      <c r="I50" s="265">
        <f t="shared" si="1"/>
        <v>18082</v>
      </c>
      <c r="J50" s="265"/>
      <c r="K50" s="265">
        <v>18082</v>
      </c>
      <c r="L50" s="272">
        <f t="shared" si="2"/>
        <v>1</v>
      </c>
    </row>
    <row r="51" spans="1:12" s="121" customFormat="1" ht="48" customHeight="1">
      <c r="A51" s="131" t="s">
        <v>229</v>
      </c>
      <c r="B51" s="131">
        <v>600</v>
      </c>
      <c r="C51" s="131">
        <v>60016</v>
      </c>
      <c r="D51" s="263" t="s">
        <v>150</v>
      </c>
      <c r="E51" s="263" t="s">
        <v>384</v>
      </c>
      <c r="F51" s="265">
        <f t="shared" si="0"/>
        <v>9347</v>
      </c>
      <c r="G51" s="265">
        <v>9347</v>
      </c>
      <c r="H51" s="265"/>
      <c r="I51" s="265">
        <f t="shared" si="1"/>
        <v>9347</v>
      </c>
      <c r="J51" s="265">
        <v>9347</v>
      </c>
      <c r="K51" s="265"/>
      <c r="L51" s="272">
        <f t="shared" si="2"/>
        <v>1</v>
      </c>
    </row>
    <row r="52" spans="1:12" s="274" customFormat="1" ht="47.25" customHeight="1">
      <c r="A52" s="131" t="s">
        <v>230</v>
      </c>
      <c r="B52" s="131">
        <v>600</v>
      </c>
      <c r="C52" s="131">
        <v>60016</v>
      </c>
      <c r="D52" s="263" t="s">
        <v>213</v>
      </c>
      <c r="E52" s="263" t="s">
        <v>385</v>
      </c>
      <c r="F52" s="265">
        <f t="shared" si="0"/>
        <v>10249</v>
      </c>
      <c r="G52" s="265"/>
      <c r="H52" s="265">
        <v>10249</v>
      </c>
      <c r="I52" s="265">
        <f t="shared" si="1"/>
        <v>10249</v>
      </c>
      <c r="J52" s="265"/>
      <c r="K52" s="265">
        <v>10249</v>
      </c>
      <c r="L52" s="272">
        <f t="shared" si="2"/>
        <v>1</v>
      </c>
    </row>
    <row r="53" spans="1:12" s="121" customFormat="1" ht="34.5" customHeight="1">
      <c r="A53" s="131" t="s">
        <v>231</v>
      </c>
      <c r="B53" s="131">
        <v>600</v>
      </c>
      <c r="C53" s="131">
        <v>60016</v>
      </c>
      <c r="D53" s="263" t="s">
        <v>170</v>
      </c>
      <c r="E53" s="263" t="s">
        <v>386</v>
      </c>
      <c r="F53" s="265">
        <f t="shared" si="0"/>
        <v>10861</v>
      </c>
      <c r="G53" s="265">
        <v>10861</v>
      </c>
      <c r="H53" s="265"/>
      <c r="I53" s="265">
        <f t="shared" si="1"/>
        <v>10861</v>
      </c>
      <c r="J53" s="265">
        <v>10861</v>
      </c>
      <c r="K53" s="265"/>
      <c r="L53" s="272">
        <f t="shared" si="2"/>
        <v>1</v>
      </c>
    </row>
    <row r="54" spans="1:12" s="121" customFormat="1" ht="36.75" customHeight="1">
      <c r="A54" s="131" t="s">
        <v>232</v>
      </c>
      <c r="B54" s="131">
        <v>801</v>
      </c>
      <c r="C54" s="131">
        <v>80101</v>
      </c>
      <c r="D54" s="378" t="s">
        <v>182</v>
      </c>
      <c r="E54" s="263" t="s">
        <v>387</v>
      </c>
      <c r="F54" s="379">
        <f>SUM(G54:H55)</f>
        <v>9318</v>
      </c>
      <c r="G54" s="265">
        <v>4659</v>
      </c>
      <c r="H54" s="265"/>
      <c r="I54" s="379">
        <f>SUM(J54:K55)</f>
        <v>4658.82</v>
      </c>
      <c r="J54" s="265">
        <v>4658.82</v>
      </c>
      <c r="K54" s="265"/>
      <c r="L54" s="272">
        <f>J54/G54</f>
        <v>0.9999613650998067</v>
      </c>
    </row>
    <row r="55" spans="1:12" s="121" customFormat="1" ht="36.75" customHeight="1">
      <c r="A55" s="131" t="s">
        <v>233</v>
      </c>
      <c r="B55" s="131">
        <v>754</v>
      </c>
      <c r="C55" s="131">
        <v>75412</v>
      </c>
      <c r="D55" s="378"/>
      <c r="E55" s="263" t="s">
        <v>388</v>
      </c>
      <c r="F55" s="379"/>
      <c r="G55" s="265">
        <v>4659</v>
      </c>
      <c r="H55" s="265"/>
      <c r="I55" s="379"/>
      <c r="J55" s="265">
        <v>0</v>
      </c>
      <c r="K55" s="265"/>
      <c r="L55" s="272">
        <f>J55/G55</f>
        <v>0</v>
      </c>
    </row>
    <row r="56" spans="1:12" s="121" customFormat="1" ht="41.25" customHeight="1">
      <c r="A56" s="131" t="s">
        <v>234</v>
      </c>
      <c r="B56" s="131">
        <v>926</v>
      </c>
      <c r="C56" s="131">
        <v>92695</v>
      </c>
      <c r="D56" s="263" t="s">
        <v>160</v>
      </c>
      <c r="E56" s="263" t="s">
        <v>404</v>
      </c>
      <c r="F56" s="265">
        <f>SUM(G56:H56)</f>
        <v>7833</v>
      </c>
      <c r="G56" s="265"/>
      <c r="H56" s="265">
        <v>7833</v>
      </c>
      <c r="I56" s="265">
        <f>SUM(J56:K56)</f>
        <v>7832.99</v>
      </c>
      <c r="J56" s="265"/>
      <c r="K56" s="265">
        <v>7832.99</v>
      </c>
      <c r="L56" s="272">
        <f>I56/F56</f>
        <v>0.9999987233499298</v>
      </c>
    </row>
    <row r="57" spans="1:12" s="121" customFormat="1" ht="35.25" customHeight="1">
      <c r="A57" s="131" t="s">
        <v>267</v>
      </c>
      <c r="B57" s="131">
        <v>600</v>
      </c>
      <c r="C57" s="131">
        <v>60016</v>
      </c>
      <c r="D57" s="378" t="s">
        <v>389</v>
      </c>
      <c r="E57" s="263" t="s">
        <v>390</v>
      </c>
      <c r="F57" s="379">
        <f>SUM(G57:H59)</f>
        <v>9259</v>
      </c>
      <c r="G57" s="265"/>
      <c r="H57" s="265">
        <v>6000</v>
      </c>
      <c r="I57" s="379">
        <f>SUM(J57:K59)</f>
        <v>4600</v>
      </c>
      <c r="J57" s="265"/>
      <c r="K57" s="265">
        <v>4600</v>
      </c>
      <c r="L57" s="272">
        <f>K57/H57</f>
        <v>0.7666666666666667</v>
      </c>
    </row>
    <row r="58" spans="1:12" s="121" customFormat="1" ht="39" customHeight="1">
      <c r="A58" s="131" t="s">
        <v>268</v>
      </c>
      <c r="B58" s="131">
        <v>600</v>
      </c>
      <c r="C58" s="131">
        <v>60016</v>
      </c>
      <c r="D58" s="378"/>
      <c r="E58" s="263" t="s">
        <v>391</v>
      </c>
      <c r="F58" s="379"/>
      <c r="G58" s="265">
        <v>2259</v>
      </c>
      <c r="H58" s="265"/>
      <c r="I58" s="379"/>
      <c r="J58" s="265">
        <v>0</v>
      </c>
      <c r="K58" s="265"/>
      <c r="L58" s="272">
        <f>J58/G58</f>
        <v>0</v>
      </c>
    </row>
    <row r="59" spans="1:12" s="121" customFormat="1" ht="45" customHeight="1">
      <c r="A59" s="131" t="s">
        <v>269</v>
      </c>
      <c r="B59" s="131">
        <v>600</v>
      </c>
      <c r="C59" s="131">
        <v>60016</v>
      </c>
      <c r="D59" s="378"/>
      <c r="E59" s="263" t="s">
        <v>392</v>
      </c>
      <c r="F59" s="379"/>
      <c r="G59" s="265">
        <v>1000</v>
      </c>
      <c r="H59" s="265"/>
      <c r="I59" s="379"/>
      <c r="J59" s="265">
        <v>0</v>
      </c>
      <c r="K59" s="265"/>
      <c r="L59" s="272">
        <f>J59/G59</f>
        <v>0</v>
      </c>
    </row>
    <row r="60" spans="1:12" s="121" customFormat="1" ht="54" customHeight="1">
      <c r="A60" s="131" t="s">
        <v>270</v>
      </c>
      <c r="B60" s="131">
        <v>801</v>
      </c>
      <c r="C60" s="131">
        <v>80101</v>
      </c>
      <c r="D60" s="263" t="s">
        <v>140</v>
      </c>
      <c r="E60" s="263" t="s">
        <v>393</v>
      </c>
      <c r="F60" s="265">
        <f>SUM(G60:H60)</f>
        <v>22770</v>
      </c>
      <c r="G60" s="265">
        <v>22770</v>
      </c>
      <c r="H60" s="265"/>
      <c r="I60" s="265">
        <f>SUM(J60:K60)</f>
        <v>22770</v>
      </c>
      <c r="J60" s="265">
        <v>22770</v>
      </c>
      <c r="K60" s="265"/>
      <c r="L60" s="272">
        <f>I60/F60</f>
        <v>1</v>
      </c>
    </row>
    <row r="61" spans="1:12" s="121" customFormat="1" ht="33" customHeight="1">
      <c r="A61" s="131" t="s">
        <v>394</v>
      </c>
      <c r="B61" s="131">
        <v>900</v>
      </c>
      <c r="C61" s="131">
        <v>90015</v>
      </c>
      <c r="D61" s="375" t="s">
        <v>159</v>
      </c>
      <c r="E61" s="263" t="s">
        <v>395</v>
      </c>
      <c r="F61" s="376">
        <f>SUM(G61:H62)</f>
        <v>29059</v>
      </c>
      <c r="G61" s="265"/>
      <c r="H61" s="265">
        <v>14059</v>
      </c>
      <c r="I61" s="376">
        <f>SUM(J61:K62)</f>
        <v>29058.260000000002</v>
      </c>
      <c r="J61" s="265"/>
      <c r="K61" s="265">
        <v>14059</v>
      </c>
      <c r="L61" s="272">
        <f>K61/H61</f>
        <v>1</v>
      </c>
    </row>
    <row r="62" spans="1:12" ht="28.5" customHeight="1">
      <c r="A62" s="104" t="s">
        <v>396</v>
      </c>
      <c r="B62" s="104">
        <v>801</v>
      </c>
      <c r="C62" s="104">
        <v>80101</v>
      </c>
      <c r="D62" s="375"/>
      <c r="E62" s="137" t="s">
        <v>405</v>
      </c>
      <c r="F62" s="376"/>
      <c r="G62" s="138">
        <v>15000</v>
      </c>
      <c r="H62" s="138"/>
      <c r="I62" s="376"/>
      <c r="J62" s="138">
        <v>14999.26</v>
      </c>
      <c r="K62" s="138"/>
      <c r="L62" s="72">
        <f>J62/G62</f>
        <v>0.9999506666666667</v>
      </c>
    </row>
    <row r="63" spans="1:12" ht="30.75" customHeight="1">
      <c r="A63" s="392" t="s">
        <v>1</v>
      </c>
      <c r="B63" s="392"/>
      <c r="C63" s="392"/>
      <c r="D63" s="392"/>
      <c r="E63" s="393"/>
      <c r="F63" s="83">
        <f aca="true" t="shared" si="3" ref="F63:K63">SUM(F15:F62)</f>
        <v>479737</v>
      </c>
      <c r="G63" s="83">
        <f t="shared" si="3"/>
        <v>321990</v>
      </c>
      <c r="H63" s="83">
        <f t="shared" si="3"/>
        <v>157747</v>
      </c>
      <c r="I63" s="83">
        <f t="shared" si="3"/>
        <v>411484.12000000005</v>
      </c>
      <c r="J63" s="83">
        <f t="shared" si="3"/>
        <v>265054.13</v>
      </c>
      <c r="K63" s="83">
        <f t="shared" si="3"/>
        <v>146429.99</v>
      </c>
      <c r="L63" s="268">
        <f>I63/F63</f>
        <v>0.8577285470997652</v>
      </c>
    </row>
    <row r="64" ht="4.5" customHeight="1"/>
    <row r="65" ht="4.5" customHeight="1"/>
    <row r="66" ht="51.75" customHeight="1"/>
    <row r="67" ht="4.5" customHeight="1"/>
    <row r="68" ht="4.5" customHeight="1"/>
    <row r="69" ht="40.5" customHeight="1"/>
    <row r="70" ht="4.5" customHeight="1"/>
    <row r="71" ht="4.5" customHeight="1"/>
    <row r="72" ht="49.5" customHeight="1"/>
    <row r="73" ht="4.5" customHeight="1"/>
    <row r="74" spans="1:3" ht="12.75" customHeight="1">
      <c r="A74" s="33"/>
      <c r="B74" s="33"/>
      <c r="C74" s="33"/>
    </row>
    <row r="75" spans="1:3" ht="12.75">
      <c r="A75" s="33"/>
      <c r="B75" s="33"/>
      <c r="C75" s="33"/>
    </row>
    <row r="76" spans="1:3" ht="12.75" hidden="1">
      <c r="A76" s="33"/>
      <c r="B76" s="33"/>
      <c r="C76" s="33"/>
    </row>
    <row r="77" spans="1:3" ht="12.75">
      <c r="A77" s="33"/>
      <c r="B77" s="33"/>
      <c r="C77" s="33"/>
    </row>
    <row r="78" spans="2:12" ht="12.75" customHeight="1">
      <c r="B78" s="365" t="s">
        <v>223</v>
      </c>
      <c r="C78" s="366"/>
      <c r="D78" s="367"/>
      <c r="E78" s="361" t="s">
        <v>407</v>
      </c>
      <c r="F78" s="361"/>
      <c r="G78" s="361"/>
      <c r="H78" s="358" t="s">
        <v>298</v>
      </c>
      <c r="I78" s="359"/>
      <c r="J78" s="359"/>
      <c r="K78" s="350" t="s">
        <v>203</v>
      </c>
      <c r="L78" s="352"/>
    </row>
    <row r="79" spans="2:12" ht="12.75">
      <c r="B79" s="368"/>
      <c r="C79" s="369"/>
      <c r="D79" s="370"/>
      <c r="E79" s="361"/>
      <c r="F79" s="361"/>
      <c r="G79" s="361"/>
      <c r="H79" s="359"/>
      <c r="I79" s="359"/>
      <c r="J79" s="359"/>
      <c r="K79" s="351"/>
      <c r="L79" s="353"/>
    </row>
    <row r="80" spans="2:12" ht="12.75">
      <c r="B80" s="368"/>
      <c r="C80" s="369"/>
      <c r="D80" s="370"/>
      <c r="E80" s="361" t="s">
        <v>209</v>
      </c>
      <c r="F80" s="361" t="s">
        <v>6</v>
      </c>
      <c r="G80" s="361"/>
      <c r="H80" s="358" t="s">
        <v>199</v>
      </c>
      <c r="I80" s="358" t="s">
        <v>6</v>
      </c>
      <c r="J80" s="359"/>
      <c r="K80" s="351"/>
      <c r="L80" s="353"/>
    </row>
    <row r="81" spans="2:12" ht="12.75">
      <c r="B81" s="368"/>
      <c r="C81" s="369"/>
      <c r="D81" s="370"/>
      <c r="E81" s="374"/>
      <c r="F81" s="361"/>
      <c r="G81" s="361"/>
      <c r="H81" s="360"/>
      <c r="I81" s="359"/>
      <c r="J81" s="359"/>
      <c r="K81" s="351"/>
      <c r="L81" s="353"/>
    </row>
    <row r="82" spans="2:12" ht="12.75">
      <c r="B82" s="368"/>
      <c r="C82" s="369"/>
      <c r="D82" s="370"/>
      <c r="E82" s="374"/>
      <c r="F82" s="361" t="s">
        <v>2</v>
      </c>
      <c r="G82" s="361" t="s">
        <v>5</v>
      </c>
      <c r="H82" s="360"/>
      <c r="I82" s="361" t="s">
        <v>2</v>
      </c>
      <c r="J82" s="361" t="s">
        <v>5</v>
      </c>
      <c r="K82" s="351"/>
      <c r="L82" s="353"/>
    </row>
    <row r="83" spans="2:12" ht="23.25" customHeight="1">
      <c r="B83" s="371"/>
      <c r="C83" s="372"/>
      <c r="D83" s="373"/>
      <c r="E83" s="374"/>
      <c r="F83" s="361"/>
      <c r="G83" s="361"/>
      <c r="H83" s="360"/>
      <c r="I83" s="361"/>
      <c r="J83" s="361"/>
      <c r="K83" s="351"/>
      <c r="L83" s="353"/>
    </row>
    <row r="84" spans="2:12" ht="12.75">
      <c r="B84" s="354">
        <v>60016</v>
      </c>
      <c r="C84" s="355"/>
      <c r="D84" s="356"/>
      <c r="E84" s="107">
        <f>SUM(F84:G84)</f>
        <v>179416</v>
      </c>
      <c r="F84" s="107">
        <v>137419</v>
      </c>
      <c r="G84" s="107">
        <v>41997</v>
      </c>
      <c r="H84" s="107">
        <f aca="true" t="shared" si="4" ref="H84:H90">SUM(I84:J84)</f>
        <v>146952.1</v>
      </c>
      <c r="I84" s="107">
        <f>SUM(J15,J21,J22,J23,J35,J40,J41,J48,J51,J53,J58,J59)</f>
        <v>109355.1</v>
      </c>
      <c r="J84" s="107">
        <f>SUM(K18,K26,K27,K39,K52,K57)</f>
        <v>37597</v>
      </c>
      <c r="K84" s="270">
        <f>H84/E84</f>
        <v>0.8190579435501851</v>
      </c>
      <c r="L84" s="275"/>
    </row>
    <row r="85" spans="2:12" ht="14.25" customHeight="1">
      <c r="B85" s="357">
        <v>70005</v>
      </c>
      <c r="C85" s="355"/>
      <c r="D85" s="356"/>
      <c r="E85" s="107">
        <f aca="true" t="shared" si="5" ref="E85:E90">SUM(F85:G85)</f>
        <v>25513</v>
      </c>
      <c r="F85" s="107">
        <v>25513</v>
      </c>
      <c r="G85" s="107"/>
      <c r="H85" s="107">
        <f t="shared" si="4"/>
        <v>15830.67</v>
      </c>
      <c r="I85" s="107">
        <f>SUM(J20,J24,J30,J49)</f>
        <v>15830.67</v>
      </c>
      <c r="J85" s="107"/>
      <c r="K85" s="270">
        <f aca="true" t="shared" si="6" ref="K85:K90">H85/E85</f>
        <v>0.6204942578293419</v>
      </c>
      <c r="L85" s="275"/>
    </row>
    <row r="86" spans="2:12" ht="12.75" customHeight="1">
      <c r="B86" s="357">
        <v>75412</v>
      </c>
      <c r="C86" s="355"/>
      <c r="D86" s="356"/>
      <c r="E86" s="107">
        <f t="shared" si="5"/>
        <v>30357</v>
      </c>
      <c r="F86" s="107">
        <v>20357</v>
      </c>
      <c r="G86" s="107">
        <v>10000</v>
      </c>
      <c r="H86" s="107">
        <f t="shared" si="4"/>
        <v>25697.28</v>
      </c>
      <c r="I86" s="107">
        <f>SUM(J28,J32,J37,J55)</f>
        <v>15697.28</v>
      </c>
      <c r="J86" s="107">
        <f>SUM(K46)</f>
        <v>10000</v>
      </c>
      <c r="K86" s="270">
        <f t="shared" si="6"/>
        <v>0.8465026188358533</v>
      </c>
      <c r="L86" s="275"/>
    </row>
    <row r="87" spans="2:12" ht="11.25" customHeight="1">
      <c r="B87" s="357">
        <v>80101</v>
      </c>
      <c r="C87" s="355"/>
      <c r="D87" s="356"/>
      <c r="E87" s="107">
        <f t="shared" si="5"/>
        <v>131089</v>
      </c>
      <c r="F87" s="107">
        <v>124172</v>
      </c>
      <c r="G87" s="107">
        <v>6917</v>
      </c>
      <c r="H87" s="107">
        <f t="shared" si="4"/>
        <v>124171.08</v>
      </c>
      <c r="I87" s="107">
        <f>SUM(J19,J29,J31,J33,J36,J38,J45,J47,J54,J60,J62)</f>
        <v>124171.08</v>
      </c>
      <c r="J87" s="107">
        <f>SUM(K44)</f>
        <v>0</v>
      </c>
      <c r="K87" s="270">
        <f t="shared" si="6"/>
        <v>0.947227303587639</v>
      </c>
      <c r="L87" s="275"/>
    </row>
    <row r="88" spans="2:15" ht="12.75">
      <c r="B88" s="357">
        <v>90015</v>
      </c>
      <c r="C88" s="355"/>
      <c r="D88" s="356"/>
      <c r="E88" s="107">
        <f t="shared" si="5"/>
        <v>67473</v>
      </c>
      <c r="F88" s="107"/>
      <c r="G88" s="107">
        <v>67473</v>
      </c>
      <c r="H88" s="107">
        <f t="shared" si="4"/>
        <v>67473</v>
      </c>
      <c r="I88" s="107"/>
      <c r="J88" s="107">
        <f>SUM(K16,K42,K43,K50,K61)</f>
        <v>67473</v>
      </c>
      <c r="K88" s="270">
        <f t="shared" si="6"/>
        <v>1</v>
      </c>
      <c r="L88" s="275"/>
      <c r="O88" s="266"/>
    </row>
    <row r="89" spans="2:12" ht="12.75">
      <c r="B89" s="357">
        <v>92695</v>
      </c>
      <c r="C89" s="355"/>
      <c r="D89" s="356"/>
      <c r="E89" s="107">
        <f t="shared" si="5"/>
        <v>45889</v>
      </c>
      <c r="F89" s="107">
        <v>14529</v>
      </c>
      <c r="G89" s="107">
        <v>31360</v>
      </c>
      <c r="H89" s="107">
        <f t="shared" si="4"/>
        <v>31359.989999999998</v>
      </c>
      <c r="I89" s="107">
        <f>SUM(J17)</f>
        <v>0</v>
      </c>
      <c r="J89" s="107">
        <f>SUM(K25,K34,K56)</f>
        <v>31359.989999999998</v>
      </c>
      <c r="K89" s="270">
        <f t="shared" si="6"/>
        <v>0.683387957898407</v>
      </c>
      <c r="L89" s="275"/>
    </row>
    <row r="90" spans="2:12" s="1" customFormat="1" ht="12.75">
      <c r="B90" s="362" t="s">
        <v>224</v>
      </c>
      <c r="C90" s="363"/>
      <c r="D90" s="364"/>
      <c r="E90" s="108">
        <f t="shared" si="5"/>
        <v>479737</v>
      </c>
      <c r="F90" s="108">
        <f>SUM(F84:F89)</f>
        <v>321990</v>
      </c>
      <c r="G90" s="108">
        <f>SUM(G84:G89)</f>
        <v>157747</v>
      </c>
      <c r="H90" s="269">
        <f t="shared" si="4"/>
        <v>411484.12</v>
      </c>
      <c r="I90" s="108">
        <f>SUM(I84:I89)</f>
        <v>265054.13</v>
      </c>
      <c r="J90" s="108">
        <f>SUM(J84:J89)</f>
        <v>146429.99</v>
      </c>
      <c r="K90" s="271">
        <f t="shared" si="6"/>
        <v>0.8577285470997651</v>
      </c>
      <c r="L90" s="276"/>
    </row>
    <row r="93" spans="14:15" ht="12.75">
      <c r="N93" s="121"/>
      <c r="O93" s="121"/>
    </row>
    <row r="94" spans="14:15" ht="12.75">
      <c r="N94" s="121"/>
      <c r="O94" s="121"/>
    </row>
    <row r="95" spans="14:15" ht="12.75">
      <c r="N95" s="121"/>
      <c r="O95" s="121"/>
    </row>
    <row r="96" spans="14:15" ht="12.75">
      <c r="N96" s="121"/>
      <c r="O96" s="121"/>
    </row>
    <row r="97" spans="14:15" ht="12.75">
      <c r="N97" s="121"/>
      <c r="O97" s="121"/>
    </row>
    <row r="98" spans="14:15" ht="12.75">
      <c r="N98" s="121"/>
      <c r="O98" s="121"/>
    </row>
    <row r="99" spans="14:15" ht="12.75">
      <c r="N99" s="121"/>
      <c r="O99" s="121"/>
    </row>
    <row r="100" spans="14:15" ht="12.75">
      <c r="N100" s="121"/>
      <c r="O100" s="121"/>
    </row>
    <row r="101" spans="14:15" ht="12.75">
      <c r="N101" s="121"/>
      <c r="O101" s="121"/>
    </row>
    <row r="102" spans="14:15" ht="12.75">
      <c r="N102" s="121"/>
      <c r="O102" s="121"/>
    </row>
    <row r="103" spans="14:15" ht="12.75">
      <c r="N103" s="121"/>
      <c r="O103" s="121"/>
    </row>
    <row r="104" spans="14:15" ht="12.75">
      <c r="N104" s="121"/>
      <c r="O104" s="121"/>
    </row>
    <row r="105" spans="14:15" ht="60" customHeight="1">
      <c r="N105" s="121"/>
      <c r="O105" s="121"/>
    </row>
    <row r="106" spans="14:15" ht="31.5" customHeight="1">
      <c r="N106" s="121"/>
      <c r="O106" s="121"/>
    </row>
  </sheetData>
  <sheetProtection/>
  <mergeCells count="72">
    <mergeCell ref="F30:F32"/>
    <mergeCell ref="I57:I59"/>
    <mergeCell ref="I61:I62"/>
    <mergeCell ref="I27:I29"/>
    <mergeCell ref="I30:I32"/>
    <mergeCell ref="I36:I37"/>
    <mergeCell ref="I39:I40"/>
    <mergeCell ref="I43:I44"/>
    <mergeCell ref="I46:I47"/>
    <mergeCell ref="A63:E63"/>
    <mergeCell ref="I10:I13"/>
    <mergeCell ref="J12:J13"/>
    <mergeCell ref="I18:I19"/>
    <mergeCell ref="I22:I24"/>
    <mergeCell ref="I54:I55"/>
    <mergeCell ref="D54:D55"/>
    <mergeCell ref="F54:F55"/>
    <mergeCell ref="D57:D59"/>
    <mergeCell ref="F57:F59"/>
    <mergeCell ref="D61:D62"/>
    <mergeCell ref="F61:F62"/>
    <mergeCell ref="D39:D40"/>
    <mergeCell ref="F39:F40"/>
    <mergeCell ref="D43:D44"/>
    <mergeCell ref="F43:F44"/>
    <mergeCell ref="D46:D47"/>
    <mergeCell ref="F46:F47"/>
    <mergeCell ref="L8:L13"/>
    <mergeCell ref="F10:F13"/>
    <mergeCell ref="D18:D19"/>
    <mergeCell ref="F18:F19"/>
    <mergeCell ref="D22:D24"/>
    <mergeCell ref="F22:F24"/>
    <mergeCell ref="G10:H11"/>
    <mergeCell ref="G12:G13"/>
    <mergeCell ref="H12:H13"/>
    <mergeCell ref="I8:K9"/>
    <mergeCell ref="A5:H5"/>
    <mergeCell ref="A8:A13"/>
    <mergeCell ref="D8:D13"/>
    <mergeCell ref="E8:E13"/>
    <mergeCell ref="C8:C13"/>
    <mergeCell ref="B8:B13"/>
    <mergeCell ref="F8:H9"/>
    <mergeCell ref="B78:D83"/>
    <mergeCell ref="E78:G79"/>
    <mergeCell ref="E80:E83"/>
    <mergeCell ref="F80:G81"/>
    <mergeCell ref="F82:F83"/>
    <mergeCell ref="D27:D29"/>
    <mergeCell ref="F27:F29"/>
    <mergeCell ref="D30:D32"/>
    <mergeCell ref="D36:D37"/>
    <mergeCell ref="F36:F37"/>
    <mergeCell ref="H78:J79"/>
    <mergeCell ref="H80:H83"/>
    <mergeCell ref="I80:J81"/>
    <mergeCell ref="I82:I83"/>
    <mergeCell ref="J82:J83"/>
    <mergeCell ref="B89:D89"/>
    <mergeCell ref="B90:D90"/>
    <mergeCell ref="B88:D88"/>
    <mergeCell ref="G82:G83"/>
    <mergeCell ref="E1:L1"/>
    <mergeCell ref="J10:K11"/>
    <mergeCell ref="K12:K13"/>
    <mergeCell ref="K78:K83"/>
    <mergeCell ref="L78:L83"/>
    <mergeCell ref="B84:D84"/>
    <mergeCell ref="B85:D85"/>
    <mergeCell ref="B86:D86"/>
    <mergeCell ref="B87:D87"/>
  </mergeCells>
  <printOptions/>
  <pageMargins left="0.75" right="0.75" top="0.98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85"/>
  <sheetViews>
    <sheetView showGridLines="0" zoomScalePageLayoutView="0" workbookViewId="0" topLeftCell="A1">
      <selection activeCell="V43" sqref="V43"/>
    </sheetView>
  </sheetViews>
  <sheetFormatPr defaultColWidth="9.140625" defaultRowHeight="12.75"/>
  <cols>
    <col min="1" max="1" width="4.140625" style="2" customWidth="1"/>
    <col min="2" max="2" width="4.57421875" style="2" customWidth="1"/>
    <col min="3" max="3" width="6.28125" style="2" customWidth="1"/>
    <col min="4" max="4" width="15.140625" style="2" customWidth="1"/>
    <col min="5" max="5" width="12.421875" style="2" customWidth="1"/>
    <col min="6" max="6" width="11.7109375" style="2" customWidth="1"/>
    <col min="7" max="7" width="11.421875" style="2" customWidth="1"/>
    <col min="8" max="8" width="12.57421875" style="2" customWidth="1"/>
    <col min="9" max="9" width="12.421875" style="2" customWidth="1"/>
    <col min="10" max="11" width="10.28125" style="2" customWidth="1"/>
    <col min="12" max="12" width="11.7109375" style="2" customWidth="1"/>
    <col min="13" max="13" width="9.140625" style="2" customWidth="1"/>
    <col min="14" max="14" width="0.5625" style="2" customWidth="1"/>
    <col min="15" max="16" width="9.140625" style="2" hidden="1" customWidth="1"/>
    <col min="17" max="17" width="0.2890625" style="2" customWidth="1"/>
    <col min="18" max="16384" width="9.140625" style="2" customWidth="1"/>
  </cols>
  <sheetData>
    <row r="1" spans="8:13" ht="12.75">
      <c r="H1" s="128"/>
      <c r="K1"/>
      <c r="L1"/>
      <c r="M1"/>
    </row>
    <row r="2" spans="6:13" ht="12.75" customHeight="1">
      <c r="F2" s="347" t="s">
        <v>428</v>
      </c>
      <c r="G2" s="330"/>
      <c r="H2" s="330"/>
      <c r="I2" s="330"/>
      <c r="J2" s="330"/>
      <c r="K2" s="330"/>
      <c r="L2" s="330"/>
      <c r="M2" s="330"/>
    </row>
    <row r="3" spans="6:13" ht="13.5" customHeight="1">
      <c r="F3" s="330"/>
      <c r="G3" s="330"/>
      <c r="H3" s="330"/>
      <c r="I3" s="330"/>
      <c r="J3" s="330"/>
      <c r="K3" s="330"/>
      <c r="L3" s="330"/>
      <c r="M3" s="330"/>
    </row>
    <row r="4" spans="1:13" ht="57" customHeight="1">
      <c r="A4" s="398" t="s">
        <v>303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0"/>
      <c r="M4" s="30"/>
    </row>
    <row r="5" spans="1:13" ht="10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27"/>
      <c r="L5" s="27"/>
      <c r="M5" s="27"/>
    </row>
    <row r="6" spans="1:13" s="41" customFormat="1" ht="19.5" customHeight="1">
      <c r="A6" s="313" t="s">
        <v>10</v>
      </c>
      <c r="B6" s="313" t="s">
        <v>0</v>
      </c>
      <c r="C6" s="313" t="s">
        <v>69</v>
      </c>
      <c r="D6" s="307" t="s">
        <v>255</v>
      </c>
      <c r="E6" s="307" t="s">
        <v>70</v>
      </c>
      <c r="F6" s="307" t="s">
        <v>71</v>
      </c>
      <c r="G6" s="307"/>
      <c r="H6" s="307"/>
      <c r="I6" s="307"/>
      <c r="J6" s="307"/>
      <c r="K6" s="307" t="s">
        <v>72</v>
      </c>
      <c r="L6" s="305" t="s">
        <v>351</v>
      </c>
      <c r="M6" s="305" t="s">
        <v>203</v>
      </c>
    </row>
    <row r="7" spans="1:13" s="41" customFormat="1" ht="19.5" customHeight="1">
      <c r="A7" s="313"/>
      <c r="B7" s="313"/>
      <c r="C7" s="313"/>
      <c r="D7" s="307"/>
      <c r="E7" s="307"/>
      <c r="F7" s="307" t="s">
        <v>350</v>
      </c>
      <c r="G7" s="307" t="s">
        <v>73</v>
      </c>
      <c r="H7" s="307"/>
      <c r="I7" s="307"/>
      <c r="J7" s="307"/>
      <c r="K7" s="307"/>
      <c r="L7" s="305"/>
      <c r="M7" s="305"/>
    </row>
    <row r="8" spans="1:13" s="41" customFormat="1" ht="29.25" customHeight="1">
      <c r="A8" s="313"/>
      <c r="B8" s="313"/>
      <c r="C8" s="313"/>
      <c r="D8" s="307"/>
      <c r="E8" s="307"/>
      <c r="F8" s="307"/>
      <c r="G8" s="307" t="s">
        <v>74</v>
      </c>
      <c r="H8" s="307" t="s">
        <v>75</v>
      </c>
      <c r="I8" s="307" t="s">
        <v>76</v>
      </c>
      <c r="J8" s="307" t="s">
        <v>77</v>
      </c>
      <c r="K8" s="307"/>
      <c r="L8" s="305"/>
      <c r="M8" s="305"/>
    </row>
    <row r="9" spans="1:13" s="41" customFormat="1" ht="19.5" customHeight="1">
      <c r="A9" s="313"/>
      <c r="B9" s="313"/>
      <c r="C9" s="313"/>
      <c r="D9" s="307"/>
      <c r="E9" s="307"/>
      <c r="F9" s="307"/>
      <c r="G9" s="307"/>
      <c r="H9" s="307"/>
      <c r="I9" s="307"/>
      <c r="J9" s="307"/>
      <c r="K9" s="307"/>
      <c r="L9" s="305"/>
      <c r="M9" s="305"/>
    </row>
    <row r="10" spans="1:13" s="41" customFormat="1" ht="52.5" customHeight="1">
      <c r="A10" s="313"/>
      <c r="B10" s="313"/>
      <c r="C10" s="313"/>
      <c r="D10" s="307"/>
      <c r="E10" s="307"/>
      <c r="F10" s="307"/>
      <c r="G10" s="307"/>
      <c r="H10" s="307"/>
      <c r="I10" s="307"/>
      <c r="J10" s="307"/>
      <c r="K10" s="307"/>
      <c r="L10" s="305"/>
      <c r="M10" s="305"/>
    </row>
    <row r="11" spans="1:13" ht="22.5" customHeight="1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  <c r="L11" s="133">
        <v>12</v>
      </c>
      <c r="M11" s="133">
        <v>13</v>
      </c>
    </row>
    <row r="12" spans="1:13" ht="56.25" customHeight="1">
      <c r="A12" s="216" t="s">
        <v>13</v>
      </c>
      <c r="B12" s="217" t="s">
        <v>83</v>
      </c>
      <c r="C12" s="217" t="s">
        <v>134</v>
      </c>
      <c r="D12" s="163" t="s">
        <v>304</v>
      </c>
      <c r="E12" s="218">
        <f aca="true" t="shared" si="0" ref="E12:E66">SUM(F12)</f>
        <v>18500</v>
      </c>
      <c r="F12" s="218">
        <f>SUM(G12:H12,J12)</f>
        <v>18500</v>
      </c>
      <c r="G12" s="218">
        <v>18500</v>
      </c>
      <c r="H12" s="218"/>
      <c r="I12" s="219" t="s">
        <v>78</v>
      </c>
      <c r="J12" s="218"/>
      <c r="K12" s="251" t="s">
        <v>184</v>
      </c>
      <c r="L12" s="142">
        <v>18450</v>
      </c>
      <c r="M12" s="73">
        <f aca="true" t="shared" si="1" ref="M12:M66">L12/F12</f>
        <v>0.9972972972972973</v>
      </c>
    </row>
    <row r="13" spans="1:13" s="141" customFormat="1" ht="65.25" customHeight="1">
      <c r="A13" s="395" t="s">
        <v>186</v>
      </c>
      <c r="B13" s="396"/>
      <c r="C13" s="396"/>
      <c r="D13" s="396"/>
      <c r="E13" s="220">
        <f t="shared" si="0"/>
        <v>18500</v>
      </c>
      <c r="F13" s="220">
        <f>SUM(G13:H13,I13,J13)</f>
        <v>18500</v>
      </c>
      <c r="G13" s="220">
        <f>SUM(G12:G12)</f>
        <v>18500</v>
      </c>
      <c r="H13" s="220">
        <f>SUM(H12:H12)</f>
        <v>0</v>
      </c>
      <c r="I13" s="221">
        <v>0</v>
      </c>
      <c r="J13" s="220">
        <f>SUM(J12:J12)</f>
        <v>0</v>
      </c>
      <c r="K13" s="252" t="s">
        <v>64</v>
      </c>
      <c r="L13" s="253">
        <f>SUM(L12)</f>
        <v>18450</v>
      </c>
      <c r="M13" s="74">
        <f t="shared" si="1"/>
        <v>0.9972972972972973</v>
      </c>
    </row>
    <row r="14" spans="1:13" s="22" customFormat="1" ht="75.75" customHeight="1">
      <c r="A14" s="222" t="s">
        <v>15</v>
      </c>
      <c r="B14" s="223" t="s">
        <v>116</v>
      </c>
      <c r="C14" s="223" t="s">
        <v>118</v>
      </c>
      <c r="D14" s="224" t="s">
        <v>338</v>
      </c>
      <c r="E14" s="225">
        <f t="shared" si="0"/>
        <v>120000</v>
      </c>
      <c r="F14" s="225">
        <f>SUM(G14:H14,J14)</f>
        <v>120000</v>
      </c>
      <c r="G14" s="225">
        <v>120000</v>
      </c>
      <c r="H14" s="225"/>
      <c r="I14" s="226" t="s">
        <v>78</v>
      </c>
      <c r="J14" s="225"/>
      <c r="K14" s="251" t="s">
        <v>184</v>
      </c>
      <c r="L14" s="142">
        <v>112517.96</v>
      </c>
      <c r="M14" s="73">
        <f t="shared" si="1"/>
        <v>0.9376496666666667</v>
      </c>
    </row>
    <row r="15" spans="1:13" s="130" customFormat="1" ht="68.25" customHeight="1">
      <c r="A15" s="216" t="s">
        <v>17</v>
      </c>
      <c r="B15" s="217" t="s">
        <v>183</v>
      </c>
      <c r="C15" s="217" t="s">
        <v>183</v>
      </c>
      <c r="D15" s="163" t="s">
        <v>339</v>
      </c>
      <c r="E15" s="218">
        <f t="shared" si="0"/>
        <v>140998</v>
      </c>
      <c r="F15" s="218">
        <f aca="true" t="shared" si="2" ref="F15:F26">SUM(G15:H15,J15)</f>
        <v>140998</v>
      </c>
      <c r="G15" s="218">
        <v>140998</v>
      </c>
      <c r="H15" s="218"/>
      <c r="I15" s="219" t="s">
        <v>78</v>
      </c>
      <c r="J15" s="218"/>
      <c r="K15" s="254" t="s">
        <v>184</v>
      </c>
      <c r="L15" s="255">
        <v>101168.24</v>
      </c>
      <c r="M15" s="139">
        <f t="shared" si="1"/>
        <v>0.7175154257507199</v>
      </c>
    </row>
    <row r="16" spans="1:13" s="130" customFormat="1" ht="69" customHeight="1">
      <c r="A16" s="216" t="s">
        <v>25</v>
      </c>
      <c r="B16" s="217" t="s">
        <v>183</v>
      </c>
      <c r="C16" s="217" t="s">
        <v>183</v>
      </c>
      <c r="D16" s="163" t="s">
        <v>249</v>
      </c>
      <c r="E16" s="218">
        <f t="shared" si="0"/>
        <v>150000</v>
      </c>
      <c r="F16" s="218">
        <f t="shared" si="2"/>
        <v>150000</v>
      </c>
      <c r="G16" s="218">
        <v>150000</v>
      </c>
      <c r="H16" s="218"/>
      <c r="I16" s="219" t="s">
        <v>78</v>
      </c>
      <c r="J16" s="218"/>
      <c r="K16" s="254" t="s">
        <v>184</v>
      </c>
      <c r="L16" s="255">
        <v>138853.74</v>
      </c>
      <c r="M16" s="139">
        <f t="shared" si="1"/>
        <v>0.9256916</v>
      </c>
    </row>
    <row r="17" spans="1:13" s="130" customFormat="1" ht="57.75" customHeight="1">
      <c r="A17" s="216" t="s">
        <v>28</v>
      </c>
      <c r="B17" s="217" t="s">
        <v>183</v>
      </c>
      <c r="C17" s="217" t="s">
        <v>183</v>
      </c>
      <c r="D17" s="163" t="s">
        <v>305</v>
      </c>
      <c r="E17" s="227">
        <f t="shared" si="0"/>
        <v>241969.56</v>
      </c>
      <c r="F17" s="227">
        <v>241969.56</v>
      </c>
      <c r="G17" s="227">
        <v>71969.56</v>
      </c>
      <c r="H17" s="218"/>
      <c r="I17" s="219" t="s">
        <v>306</v>
      </c>
      <c r="J17" s="218"/>
      <c r="K17" s="254" t="s">
        <v>184</v>
      </c>
      <c r="L17" s="255">
        <v>239925.74</v>
      </c>
      <c r="M17" s="73">
        <f t="shared" si="1"/>
        <v>0.9915534003533337</v>
      </c>
    </row>
    <row r="18" spans="1:13" s="130" customFormat="1" ht="57" customHeight="1">
      <c r="A18" s="222" t="s">
        <v>31</v>
      </c>
      <c r="B18" s="223" t="s">
        <v>183</v>
      </c>
      <c r="C18" s="223" t="s">
        <v>183</v>
      </c>
      <c r="D18" s="224" t="s">
        <v>307</v>
      </c>
      <c r="E18" s="225">
        <f t="shared" si="0"/>
        <v>200000</v>
      </c>
      <c r="F18" s="225">
        <f t="shared" si="2"/>
        <v>200000</v>
      </c>
      <c r="G18" s="225">
        <v>200000</v>
      </c>
      <c r="H18" s="225"/>
      <c r="I18" s="226" t="s">
        <v>78</v>
      </c>
      <c r="J18" s="225"/>
      <c r="K18" s="254" t="s">
        <v>184</v>
      </c>
      <c r="L18" s="255">
        <v>121770</v>
      </c>
      <c r="M18" s="73">
        <f t="shared" si="1"/>
        <v>0.60885</v>
      </c>
    </row>
    <row r="19" spans="1:13" s="130" customFormat="1" ht="60.75" customHeight="1">
      <c r="A19" s="228" t="s">
        <v>34</v>
      </c>
      <c r="B19" s="229" t="s">
        <v>183</v>
      </c>
      <c r="C19" s="229" t="s">
        <v>183</v>
      </c>
      <c r="D19" s="230" t="s">
        <v>248</v>
      </c>
      <c r="E19" s="231">
        <f t="shared" si="0"/>
        <v>120000</v>
      </c>
      <c r="F19" s="231">
        <f t="shared" si="2"/>
        <v>120000</v>
      </c>
      <c r="G19" s="231">
        <v>120000</v>
      </c>
      <c r="H19" s="231"/>
      <c r="I19" s="232" t="s">
        <v>78</v>
      </c>
      <c r="J19" s="231"/>
      <c r="K19" s="254" t="s">
        <v>184</v>
      </c>
      <c r="L19" s="255">
        <v>111694.59</v>
      </c>
      <c r="M19" s="73">
        <f t="shared" si="1"/>
        <v>0.93078825</v>
      </c>
    </row>
    <row r="20" spans="1:13" s="130" customFormat="1" ht="69.75" customHeight="1">
      <c r="A20" s="216" t="s">
        <v>37</v>
      </c>
      <c r="B20" s="217" t="s">
        <v>183</v>
      </c>
      <c r="C20" s="217" t="s">
        <v>183</v>
      </c>
      <c r="D20" s="163" t="s">
        <v>308</v>
      </c>
      <c r="E20" s="218">
        <f t="shared" si="0"/>
        <v>200000</v>
      </c>
      <c r="F20" s="218">
        <f t="shared" si="2"/>
        <v>200000</v>
      </c>
      <c r="G20" s="218">
        <v>200000</v>
      </c>
      <c r="H20" s="218"/>
      <c r="I20" s="219" t="s">
        <v>78</v>
      </c>
      <c r="J20" s="218"/>
      <c r="K20" s="254" t="s">
        <v>184</v>
      </c>
      <c r="L20" s="255">
        <v>193835.7</v>
      </c>
      <c r="M20" s="73">
        <f t="shared" si="1"/>
        <v>0.9691785</v>
      </c>
    </row>
    <row r="21" spans="1:13" s="130" customFormat="1" ht="67.5" customHeight="1">
      <c r="A21" s="233" t="s">
        <v>143</v>
      </c>
      <c r="B21" s="233" t="s">
        <v>183</v>
      </c>
      <c r="C21" s="233" t="s">
        <v>183</v>
      </c>
      <c r="D21" s="234" t="s">
        <v>309</v>
      </c>
      <c r="E21" s="235">
        <f t="shared" si="0"/>
        <v>119000</v>
      </c>
      <c r="F21" s="235">
        <f t="shared" si="2"/>
        <v>119000</v>
      </c>
      <c r="G21" s="236">
        <v>119000</v>
      </c>
      <c r="H21" s="235"/>
      <c r="I21" s="237" t="s">
        <v>78</v>
      </c>
      <c r="J21" s="235"/>
      <c r="K21" s="254" t="s">
        <v>184</v>
      </c>
      <c r="L21" s="255">
        <v>118078.5</v>
      </c>
      <c r="M21" s="73">
        <f t="shared" si="1"/>
        <v>0.9922563025210084</v>
      </c>
    </row>
    <row r="22" spans="1:13" s="130" customFormat="1" ht="57.75" customHeight="1">
      <c r="A22" s="216" t="s">
        <v>144</v>
      </c>
      <c r="B22" s="216" t="s">
        <v>183</v>
      </c>
      <c r="C22" s="216" t="s">
        <v>183</v>
      </c>
      <c r="D22" s="163" t="s">
        <v>310</v>
      </c>
      <c r="E22" s="218">
        <f t="shared" si="0"/>
        <v>110000</v>
      </c>
      <c r="F22" s="218">
        <f t="shared" si="2"/>
        <v>110000</v>
      </c>
      <c r="G22" s="238">
        <v>110000</v>
      </c>
      <c r="H22" s="218"/>
      <c r="I22" s="219" t="s">
        <v>78</v>
      </c>
      <c r="J22" s="218"/>
      <c r="K22" s="254" t="s">
        <v>184</v>
      </c>
      <c r="L22" s="255">
        <v>88378.02</v>
      </c>
      <c r="M22" s="73">
        <f t="shared" si="1"/>
        <v>0.8034365454545455</v>
      </c>
    </row>
    <row r="23" spans="1:13" s="130" customFormat="1" ht="78.75" customHeight="1">
      <c r="A23" s="216" t="s">
        <v>145</v>
      </c>
      <c r="B23" s="216" t="s">
        <v>183</v>
      </c>
      <c r="C23" s="216" t="s">
        <v>183</v>
      </c>
      <c r="D23" s="163" t="s">
        <v>311</v>
      </c>
      <c r="E23" s="227">
        <f>SUM(F23)</f>
        <v>3437076.78</v>
      </c>
      <c r="F23" s="227">
        <v>3437076.78</v>
      </c>
      <c r="G23" s="246">
        <v>10848.44</v>
      </c>
      <c r="H23" s="227">
        <v>723368.75</v>
      </c>
      <c r="I23" s="219" t="s">
        <v>312</v>
      </c>
      <c r="J23" s="218"/>
      <c r="K23" s="254" t="s">
        <v>184</v>
      </c>
      <c r="L23" s="255">
        <v>3436935.53</v>
      </c>
      <c r="M23" s="139">
        <f t="shared" si="1"/>
        <v>0.9999589040312332</v>
      </c>
    </row>
    <row r="24" spans="1:13" s="130" customFormat="1" ht="64.5" customHeight="1">
      <c r="A24" s="239" t="s">
        <v>146</v>
      </c>
      <c r="B24" s="239" t="s">
        <v>183</v>
      </c>
      <c r="C24" s="239" t="s">
        <v>183</v>
      </c>
      <c r="D24" s="240" t="s">
        <v>313</v>
      </c>
      <c r="E24" s="218">
        <f>SUM(F24)</f>
        <v>52800</v>
      </c>
      <c r="F24" s="218">
        <f>SUM(G24:H24,J24)</f>
        <v>52800</v>
      </c>
      <c r="G24" s="238">
        <v>52800</v>
      </c>
      <c r="H24" s="218"/>
      <c r="I24" s="219" t="s">
        <v>78</v>
      </c>
      <c r="J24" s="218"/>
      <c r="K24" s="254" t="s">
        <v>184</v>
      </c>
      <c r="L24" s="255">
        <v>52767</v>
      </c>
      <c r="M24" s="73">
        <f>L24/F24</f>
        <v>0.999375</v>
      </c>
    </row>
    <row r="25" spans="1:13" s="130" customFormat="1" ht="69" customHeight="1">
      <c r="A25" s="228" t="s">
        <v>147</v>
      </c>
      <c r="B25" s="228" t="s">
        <v>183</v>
      </c>
      <c r="C25" s="228" t="s">
        <v>183</v>
      </c>
      <c r="D25" s="230" t="s">
        <v>340</v>
      </c>
      <c r="E25" s="231">
        <f t="shared" si="0"/>
        <v>6000</v>
      </c>
      <c r="F25" s="231">
        <f t="shared" si="2"/>
        <v>6000</v>
      </c>
      <c r="G25" s="241">
        <v>6000</v>
      </c>
      <c r="H25" s="231"/>
      <c r="I25" s="232" t="s">
        <v>78</v>
      </c>
      <c r="J25" s="231"/>
      <c r="K25" s="254" t="s">
        <v>184</v>
      </c>
      <c r="L25" s="255">
        <v>4600</v>
      </c>
      <c r="M25" s="73">
        <f>L25/F25</f>
        <v>0.7666666666666667</v>
      </c>
    </row>
    <row r="26" spans="1:13" s="130" customFormat="1" ht="91.5" customHeight="1">
      <c r="A26" s="222" t="s">
        <v>151</v>
      </c>
      <c r="B26" s="222" t="s">
        <v>183</v>
      </c>
      <c r="C26" s="222" t="s">
        <v>183</v>
      </c>
      <c r="D26" s="230" t="s">
        <v>341</v>
      </c>
      <c r="E26" s="225">
        <f t="shared" si="0"/>
        <v>6000</v>
      </c>
      <c r="F26" s="225">
        <f t="shared" si="2"/>
        <v>6000</v>
      </c>
      <c r="G26" s="242">
        <v>6000</v>
      </c>
      <c r="H26" s="225"/>
      <c r="I26" s="226" t="s">
        <v>78</v>
      </c>
      <c r="J26" s="225"/>
      <c r="K26" s="254" t="s">
        <v>184</v>
      </c>
      <c r="L26" s="255">
        <v>0</v>
      </c>
      <c r="M26" s="73">
        <f>L26/F26</f>
        <v>0</v>
      </c>
    </row>
    <row r="27" spans="1:13" s="130" customFormat="1" ht="54.75" customHeight="1">
      <c r="A27" s="222" t="s">
        <v>152</v>
      </c>
      <c r="B27" s="222" t="s">
        <v>183</v>
      </c>
      <c r="C27" s="222" t="s">
        <v>183</v>
      </c>
      <c r="D27" s="230" t="s">
        <v>314</v>
      </c>
      <c r="E27" s="225">
        <f t="shared" si="0"/>
        <v>10000</v>
      </c>
      <c r="F27" s="225">
        <f>SUM(G27:H27,J27)</f>
        <v>10000</v>
      </c>
      <c r="G27" s="242">
        <v>10000</v>
      </c>
      <c r="H27" s="225"/>
      <c r="I27" s="226" t="s">
        <v>78</v>
      </c>
      <c r="J27" s="225"/>
      <c r="K27" s="254" t="s">
        <v>184</v>
      </c>
      <c r="L27" s="255">
        <v>9840</v>
      </c>
      <c r="M27" s="73">
        <f t="shared" si="1"/>
        <v>0.984</v>
      </c>
    </row>
    <row r="28" spans="1:13" s="141" customFormat="1" ht="57" customHeight="1">
      <c r="A28" s="397" t="s">
        <v>185</v>
      </c>
      <c r="B28" s="397"/>
      <c r="C28" s="397"/>
      <c r="D28" s="397"/>
      <c r="E28" s="243">
        <f t="shared" si="0"/>
        <v>4913844.34</v>
      </c>
      <c r="F28" s="243">
        <f>SUM(G28:H28,I28,J28)</f>
        <v>4913844.34</v>
      </c>
      <c r="G28" s="243">
        <f>SUM(G14:G27)</f>
        <v>1317616</v>
      </c>
      <c r="H28" s="243">
        <f>SUM(H14:H27)</f>
        <v>723368.75</v>
      </c>
      <c r="I28" s="244">
        <v>2872859.59</v>
      </c>
      <c r="J28" s="243">
        <f>SUM(J14:J27)</f>
        <v>0</v>
      </c>
      <c r="K28" s="252" t="s">
        <v>64</v>
      </c>
      <c r="L28" s="253">
        <f>SUM(L14:L27)</f>
        <v>4730365.02</v>
      </c>
      <c r="M28" s="74">
        <f t="shared" si="1"/>
        <v>0.9626607382520382</v>
      </c>
    </row>
    <row r="29" spans="1:13" s="22" customFormat="1" ht="47.25" customHeight="1">
      <c r="A29" s="222" t="s">
        <v>153</v>
      </c>
      <c r="B29" s="222">
        <v>750</v>
      </c>
      <c r="C29" s="222">
        <v>75023</v>
      </c>
      <c r="D29" s="230" t="s">
        <v>315</v>
      </c>
      <c r="E29" s="225">
        <f t="shared" si="0"/>
        <v>117420</v>
      </c>
      <c r="F29" s="225">
        <f>SUM(G29:H29,J29)</f>
        <v>117420</v>
      </c>
      <c r="G29" s="242">
        <v>117420</v>
      </c>
      <c r="H29" s="225"/>
      <c r="I29" s="226" t="s">
        <v>78</v>
      </c>
      <c r="J29" s="225"/>
      <c r="K29" s="254" t="s">
        <v>184</v>
      </c>
      <c r="L29" s="142">
        <v>117419.99</v>
      </c>
      <c r="M29" s="73">
        <f t="shared" si="1"/>
        <v>0.9999999148356328</v>
      </c>
    </row>
    <row r="30" spans="1:13" s="130" customFormat="1" ht="79.5" customHeight="1">
      <c r="A30" s="216" t="s">
        <v>154</v>
      </c>
      <c r="B30" s="216" t="s">
        <v>183</v>
      </c>
      <c r="C30" s="216" t="s">
        <v>183</v>
      </c>
      <c r="D30" s="240" t="s">
        <v>316</v>
      </c>
      <c r="E30" s="218">
        <f t="shared" si="0"/>
        <v>10000</v>
      </c>
      <c r="F30" s="218">
        <f>SUM(G30:H30,J30)</f>
        <v>10000</v>
      </c>
      <c r="G30" s="238">
        <v>10000</v>
      </c>
      <c r="H30" s="218"/>
      <c r="I30" s="219" t="s">
        <v>78</v>
      </c>
      <c r="J30" s="218"/>
      <c r="K30" s="254" t="s">
        <v>184</v>
      </c>
      <c r="L30" s="255">
        <v>9225</v>
      </c>
      <c r="M30" s="73">
        <f>L30/F30</f>
        <v>0.9225</v>
      </c>
    </row>
    <row r="31" spans="1:13" s="132" customFormat="1" ht="60" customHeight="1">
      <c r="A31" s="216" t="s">
        <v>155</v>
      </c>
      <c r="B31" s="216" t="s">
        <v>183</v>
      </c>
      <c r="C31" s="216" t="s">
        <v>183</v>
      </c>
      <c r="D31" s="240" t="s">
        <v>317</v>
      </c>
      <c r="E31" s="218">
        <f t="shared" si="0"/>
        <v>86040</v>
      </c>
      <c r="F31" s="218">
        <f>SUM(G31:H31,J31)</f>
        <v>86040</v>
      </c>
      <c r="G31" s="238">
        <v>86040</v>
      </c>
      <c r="H31" s="218"/>
      <c r="I31" s="219" t="s">
        <v>78</v>
      </c>
      <c r="J31" s="218"/>
      <c r="K31" s="254" t="s">
        <v>184</v>
      </c>
      <c r="L31" s="255">
        <v>86039</v>
      </c>
      <c r="M31" s="73">
        <f>L31/F31</f>
        <v>0.9999883774988377</v>
      </c>
    </row>
    <row r="32" spans="1:13" s="130" customFormat="1" ht="79.5" customHeight="1">
      <c r="A32" s="216" t="s">
        <v>156</v>
      </c>
      <c r="B32" s="216" t="s">
        <v>183</v>
      </c>
      <c r="C32" s="216" t="s">
        <v>183</v>
      </c>
      <c r="D32" s="240" t="s">
        <v>318</v>
      </c>
      <c r="E32" s="218">
        <f>SUM(F32)</f>
        <v>20100</v>
      </c>
      <c r="F32" s="218">
        <f>SUM(G32:H32,J32)</f>
        <v>20100</v>
      </c>
      <c r="G32" s="238">
        <v>20100</v>
      </c>
      <c r="H32" s="218"/>
      <c r="I32" s="219" t="s">
        <v>78</v>
      </c>
      <c r="J32" s="218"/>
      <c r="K32" s="254" t="s">
        <v>184</v>
      </c>
      <c r="L32" s="255">
        <v>20093.28</v>
      </c>
      <c r="M32" s="73">
        <f t="shared" si="1"/>
        <v>0.999665671641791</v>
      </c>
    </row>
    <row r="33" spans="1:13" s="141" customFormat="1" ht="60" customHeight="1">
      <c r="A33" s="397" t="s">
        <v>188</v>
      </c>
      <c r="B33" s="397"/>
      <c r="C33" s="397"/>
      <c r="D33" s="397"/>
      <c r="E33" s="243">
        <f t="shared" si="0"/>
        <v>233560</v>
      </c>
      <c r="F33" s="243">
        <f>SUM(G33:H33,I33,J33)</f>
        <v>233560</v>
      </c>
      <c r="G33" s="243">
        <f>SUM(G29:G32)</f>
        <v>233560</v>
      </c>
      <c r="H33" s="243">
        <f>SUM(H29:H31)</f>
        <v>0</v>
      </c>
      <c r="I33" s="244">
        <v>0</v>
      </c>
      <c r="J33" s="243">
        <v>0</v>
      </c>
      <c r="K33" s="252" t="s">
        <v>64</v>
      </c>
      <c r="L33" s="253">
        <f>SUM(L29:L32)</f>
        <v>232777.27</v>
      </c>
      <c r="M33" s="74">
        <f t="shared" si="1"/>
        <v>0.9966486984072614</v>
      </c>
    </row>
    <row r="34" spans="1:13" s="130" customFormat="1" ht="96" customHeight="1">
      <c r="A34" s="222" t="s">
        <v>157</v>
      </c>
      <c r="B34" s="222">
        <v>754</v>
      </c>
      <c r="C34" s="222">
        <v>75412</v>
      </c>
      <c r="D34" s="245" t="s">
        <v>342</v>
      </c>
      <c r="E34" s="225">
        <f t="shared" si="0"/>
        <v>10000</v>
      </c>
      <c r="F34" s="225">
        <f aca="true" t="shared" si="3" ref="F34:F60">SUM(G34:H34,J34)</f>
        <v>10000</v>
      </c>
      <c r="G34" s="225">
        <v>10000</v>
      </c>
      <c r="H34" s="225"/>
      <c r="I34" s="226" t="s">
        <v>78</v>
      </c>
      <c r="J34" s="225"/>
      <c r="K34" s="254" t="s">
        <v>184</v>
      </c>
      <c r="L34" s="255">
        <v>10000</v>
      </c>
      <c r="M34" s="73">
        <f t="shared" si="1"/>
        <v>1</v>
      </c>
    </row>
    <row r="35" spans="1:13" s="130" customFormat="1" ht="120.75" customHeight="1">
      <c r="A35" s="216" t="s">
        <v>162</v>
      </c>
      <c r="B35" s="216" t="s">
        <v>183</v>
      </c>
      <c r="C35" s="216" t="s">
        <v>183</v>
      </c>
      <c r="D35" s="163" t="s">
        <v>319</v>
      </c>
      <c r="E35" s="218">
        <f t="shared" si="0"/>
        <v>169250</v>
      </c>
      <c r="F35" s="218">
        <v>169250</v>
      </c>
      <c r="G35" s="218">
        <v>127000</v>
      </c>
      <c r="H35" s="218"/>
      <c r="I35" s="219" t="s">
        <v>320</v>
      </c>
      <c r="J35" s="218"/>
      <c r="K35" s="254" t="s">
        <v>184</v>
      </c>
      <c r="L35" s="255">
        <v>169000</v>
      </c>
      <c r="M35" s="73">
        <f t="shared" si="1"/>
        <v>0.9985228951255539</v>
      </c>
    </row>
    <row r="36" spans="1:13" s="130" customFormat="1" ht="69" customHeight="1">
      <c r="A36" s="216" t="s">
        <v>165</v>
      </c>
      <c r="B36" s="216" t="s">
        <v>183</v>
      </c>
      <c r="C36" s="216" t="s">
        <v>183</v>
      </c>
      <c r="D36" s="163" t="s">
        <v>321</v>
      </c>
      <c r="E36" s="218">
        <f>SUM(F36)</f>
        <v>13786</v>
      </c>
      <c r="F36" s="218">
        <f>SUM(G36:H36,J36)</f>
        <v>13786</v>
      </c>
      <c r="G36" s="218">
        <v>13786</v>
      </c>
      <c r="H36" s="218"/>
      <c r="I36" s="219" t="s">
        <v>322</v>
      </c>
      <c r="J36" s="218"/>
      <c r="K36" s="254" t="s">
        <v>184</v>
      </c>
      <c r="L36" s="255">
        <v>13785.6</v>
      </c>
      <c r="M36" s="73">
        <f t="shared" si="1"/>
        <v>0.9999709850573045</v>
      </c>
    </row>
    <row r="37" spans="1:13" s="130" customFormat="1" ht="66.75" customHeight="1">
      <c r="A37" s="216" t="s">
        <v>166</v>
      </c>
      <c r="B37" s="216" t="s">
        <v>183</v>
      </c>
      <c r="C37" s="216" t="s">
        <v>183</v>
      </c>
      <c r="D37" s="163" t="s">
        <v>323</v>
      </c>
      <c r="E37" s="218">
        <f>SUM(F37)</f>
        <v>6760</v>
      </c>
      <c r="F37" s="218">
        <f>SUM(G37:H37,J37)</f>
        <v>6760</v>
      </c>
      <c r="G37" s="218">
        <v>6760</v>
      </c>
      <c r="H37" s="218"/>
      <c r="I37" s="219" t="s">
        <v>322</v>
      </c>
      <c r="J37" s="218"/>
      <c r="K37" s="254" t="s">
        <v>184</v>
      </c>
      <c r="L37" s="255">
        <v>6760</v>
      </c>
      <c r="M37" s="73">
        <f t="shared" si="1"/>
        <v>1</v>
      </c>
    </row>
    <row r="38" spans="1:13" s="141" customFormat="1" ht="54" customHeight="1">
      <c r="A38" s="395" t="s">
        <v>187</v>
      </c>
      <c r="B38" s="396"/>
      <c r="C38" s="396"/>
      <c r="D38" s="396"/>
      <c r="E38" s="220">
        <f t="shared" si="0"/>
        <v>199796</v>
      </c>
      <c r="F38" s="220">
        <f>SUM(G38:H38,I38,J38)</f>
        <v>199796</v>
      </c>
      <c r="G38" s="220">
        <f>SUM(G34:G37)</f>
        <v>157546</v>
      </c>
      <c r="H38" s="220">
        <f>SUM(H34:H35)</f>
        <v>0</v>
      </c>
      <c r="I38" s="220">
        <v>42250</v>
      </c>
      <c r="J38" s="220">
        <f>SUM(J34:J35)</f>
        <v>0</v>
      </c>
      <c r="K38" s="252" t="s">
        <v>64</v>
      </c>
      <c r="L38" s="253">
        <f>SUM(L34:L37)</f>
        <v>199545.6</v>
      </c>
      <c r="M38" s="74">
        <f t="shared" si="1"/>
        <v>0.9987467216560892</v>
      </c>
    </row>
    <row r="39" spans="1:13" s="132" customFormat="1" ht="64.5" customHeight="1">
      <c r="A39" s="222" t="s">
        <v>167</v>
      </c>
      <c r="B39" s="223" t="s">
        <v>120</v>
      </c>
      <c r="C39" s="223" t="s">
        <v>204</v>
      </c>
      <c r="D39" s="224" t="s">
        <v>324</v>
      </c>
      <c r="E39" s="225">
        <f t="shared" si="0"/>
        <v>50000</v>
      </c>
      <c r="F39" s="225">
        <f t="shared" si="3"/>
        <v>50000</v>
      </c>
      <c r="G39" s="225">
        <v>50000</v>
      </c>
      <c r="H39" s="225"/>
      <c r="I39" s="226" t="s">
        <v>78</v>
      </c>
      <c r="J39" s="225"/>
      <c r="K39" s="254" t="s">
        <v>184</v>
      </c>
      <c r="L39" s="255">
        <v>49214.61</v>
      </c>
      <c r="M39" s="73">
        <f t="shared" si="1"/>
        <v>0.9842922000000001</v>
      </c>
    </row>
    <row r="40" spans="1:13" s="132" customFormat="1" ht="72" customHeight="1">
      <c r="A40" s="216" t="s">
        <v>168</v>
      </c>
      <c r="B40" s="217" t="s">
        <v>183</v>
      </c>
      <c r="C40" s="217" t="s">
        <v>183</v>
      </c>
      <c r="D40" s="163" t="s">
        <v>343</v>
      </c>
      <c r="E40" s="218">
        <f t="shared" si="0"/>
        <v>10000</v>
      </c>
      <c r="F40" s="218">
        <f t="shared" si="3"/>
        <v>10000</v>
      </c>
      <c r="G40" s="218">
        <v>10000</v>
      </c>
      <c r="H40" s="218"/>
      <c r="I40" s="219" t="s">
        <v>78</v>
      </c>
      <c r="J40" s="218"/>
      <c r="K40" s="254" t="s">
        <v>184</v>
      </c>
      <c r="L40" s="255">
        <v>0</v>
      </c>
      <c r="M40" s="73">
        <f>L40/F40</f>
        <v>0</v>
      </c>
    </row>
    <row r="41" spans="1:13" s="132" customFormat="1" ht="62.25" customHeight="1">
      <c r="A41" s="216" t="s">
        <v>173</v>
      </c>
      <c r="B41" s="217" t="s">
        <v>183</v>
      </c>
      <c r="C41" s="217" t="s">
        <v>183</v>
      </c>
      <c r="D41" s="163" t="s">
        <v>325</v>
      </c>
      <c r="E41" s="218">
        <f t="shared" si="0"/>
        <v>350000</v>
      </c>
      <c r="F41" s="218">
        <f>SUM(G41:H41,J41)</f>
        <v>350000</v>
      </c>
      <c r="G41" s="218">
        <v>72306</v>
      </c>
      <c r="H41" s="218">
        <v>277694</v>
      </c>
      <c r="I41" s="219" t="s">
        <v>78</v>
      </c>
      <c r="J41" s="218"/>
      <c r="K41" s="254" t="s">
        <v>184</v>
      </c>
      <c r="L41" s="256">
        <v>324327.46</v>
      </c>
      <c r="M41" s="73">
        <f>L41/F41</f>
        <v>0.9266498857142857</v>
      </c>
    </row>
    <row r="42" spans="1:14" s="132" customFormat="1" ht="60.75" customHeight="1">
      <c r="A42" s="216" t="s">
        <v>174</v>
      </c>
      <c r="B42" s="217" t="s">
        <v>183</v>
      </c>
      <c r="C42" s="217" t="s">
        <v>183</v>
      </c>
      <c r="D42" s="163" t="s">
        <v>326</v>
      </c>
      <c r="E42" s="218">
        <f>SUM(F42)</f>
        <v>4674</v>
      </c>
      <c r="F42" s="218">
        <f>SUM(G42:H42,J42)</f>
        <v>4674</v>
      </c>
      <c r="G42" s="218">
        <v>4674</v>
      </c>
      <c r="H42" s="218"/>
      <c r="I42" s="219" t="s">
        <v>78</v>
      </c>
      <c r="J42" s="218"/>
      <c r="K42" s="254" t="s">
        <v>184</v>
      </c>
      <c r="L42" s="255">
        <v>4674</v>
      </c>
      <c r="M42" s="139">
        <f t="shared" si="1"/>
        <v>1</v>
      </c>
      <c r="N42" s="262"/>
    </row>
    <row r="43" spans="1:14" s="132" customFormat="1" ht="60" customHeight="1">
      <c r="A43" s="216" t="s">
        <v>175</v>
      </c>
      <c r="B43" s="217" t="s">
        <v>183</v>
      </c>
      <c r="C43" s="217" t="s">
        <v>183</v>
      </c>
      <c r="D43" s="163" t="s">
        <v>327</v>
      </c>
      <c r="E43" s="218">
        <f>SUM(F43)</f>
        <v>4674</v>
      </c>
      <c r="F43" s="218">
        <f>SUM(G43:H43,J43)</f>
        <v>4674</v>
      </c>
      <c r="G43" s="218">
        <v>4674</v>
      </c>
      <c r="H43" s="218"/>
      <c r="I43" s="219" t="s">
        <v>78</v>
      </c>
      <c r="J43" s="218"/>
      <c r="K43" s="254" t="s">
        <v>184</v>
      </c>
      <c r="L43" s="255">
        <v>4674</v>
      </c>
      <c r="M43" s="139">
        <f t="shared" si="1"/>
        <v>1</v>
      </c>
      <c r="N43" s="262"/>
    </row>
    <row r="44" spans="1:14" s="132" customFormat="1" ht="64.5" customHeight="1">
      <c r="A44" s="216" t="s">
        <v>176</v>
      </c>
      <c r="B44" s="217" t="s">
        <v>183</v>
      </c>
      <c r="C44" s="217" t="s">
        <v>183</v>
      </c>
      <c r="D44" s="163" t="s">
        <v>328</v>
      </c>
      <c r="E44" s="218">
        <f>SUM(F44)</f>
        <v>4674</v>
      </c>
      <c r="F44" s="218">
        <f>SUM(G44:H44,J44)</f>
        <v>4674</v>
      </c>
      <c r="G44" s="218">
        <v>4674</v>
      </c>
      <c r="H44" s="218"/>
      <c r="I44" s="219" t="s">
        <v>78</v>
      </c>
      <c r="J44" s="218"/>
      <c r="K44" s="254" t="s">
        <v>184</v>
      </c>
      <c r="L44" s="255">
        <v>4674</v>
      </c>
      <c r="M44" s="139">
        <f t="shared" si="1"/>
        <v>1</v>
      </c>
      <c r="N44" s="262"/>
    </row>
    <row r="45" spans="1:13" s="53" customFormat="1" ht="50.25" customHeight="1">
      <c r="A45" s="395" t="s">
        <v>210</v>
      </c>
      <c r="B45" s="396"/>
      <c r="C45" s="396"/>
      <c r="D45" s="396"/>
      <c r="E45" s="220">
        <f t="shared" si="0"/>
        <v>424022</v>
      </c>
      <c r="F45" s="220">
        <f t="shared" si="3"/>
        <v>424022</v>
      </c>
      <c r="G45" s="220">
        <f>SUM(G39:G44)</f>
        <v>146328</v>
      </c>
      <c r="H45" s="220">
        <f>SUM(H39:H44)</f>
        <v>277694</v>
      </c>
      <c r="I45" s="220">
        <f>SUM(I39:I44)</f>
        <v>0</v>
      </c>
      <c r="J45" s="220">
        <f>SUM(J39:J44)</f>
        <v>0</v>
      </c>
      <c r="K45" s="257" t="s">
        <v>64</v>
      </c>
      <c r="L45" s="258">
        <f>SUM(L39:L44)</f>
        <v>387564.07</v>
      </c>
      <c r="M45" s="74">
        <f t="shared" si="1"/>
        <v>0.9140187773275915</v>
      </c>
    </row>
    <row r="46" spans="1:13" s="132" customFormat="1" ht="50.25" customHeight="1">
      <c r="A46" s="222" t="s">
        <v>177</v>
      </c>
      <c r="B46" s="223" t="s">
        <v>123</v>
      </c>
      <c r="C46" s="223" t="s">
        <v>329</v>
      </c>
      <c r="D46" s="224" t="s">
        <v>330</v>
      </c>
      <c r="E46" s="225">
        <f t="shared" si="0"/>
        <v>4000</v>
      </c>
      <c r="F46" s="225">
        <f>SUM(G46:H46,J46)</f>
        <v>4000</v>
      </c>
      <c r="G46" s="225">
        <v>4000</v>
      </c>
      <c r="H46" s="225"/>
      <c r="I46" s="226" t="s">
        <v>78</v>
      </c>
      <c r="J46" s="225"/>
      <c r="K46" s="254" t="s">
        <v>184</v>
      </c>
      <c r="L46" s="255">
        <v>3999.96</v>
      </c>
      <c r="M46" s="73">
        <f t="shared" si="1"/>
        <v>0.99999</v>
      </c>
    </row>
    <row r="47" spans="1:13" s="141" customFormat="1" ht="50.25" customHeight="1">
      <c r="A47" s="395" t="s">
        <v>331</v>
      </c>
      <c r="B47" s="396"/>
      <c r="C47" s="396"/>
      <c r="D47" s="396"/>
      <c r="E47" s="220">
        <f t="shared" si="0"/>
        <v>4000</v>
      </c>
      <c r="F47" s="220">
        <f>SUM(G47:H47,J47)</f>
        <v>4000</v>
      </c>
      <c r="G47" s="220">
        <f>SUM(G46)</f>
        <v>4000</v>
      </c>
      <c r="H47" s="220">
        <f>SUM(H46)</f>
        <v>0</v>
      </c>
      <c r="I47" s="221">
        <v>0</v>
      </c>
      <c r="J47" s="220">
        <f>SUM(J45:J46)</f>
        <v>0</v>
      </c>
      <c r="K47" s="252" t="s">
        <v>64</v>
      </c>
      <c r="L47" s="253">
        <f>SUM(L46)</f>
        <v>3999.96</v>
      </c>
      <c r="M47" s="74">
        <f t="shared" si="1"/>
        <v>0.99999</v>
      </c>
    </row>
    <row r="48" spans="1:13" s="132" customFormat="1" ht="59.25" customHeight="1">
      <c r="A48" s="222" t="s">
        <v>178</v>
      </c>
      <c r="B48" s="223" t="s">
        <v>128</v>
      </c>
      <c r="C48" s="223" t="s">
        <v>135</v>
      </c>
      <c r="D48" s="224" t="s">
        <v>250</v>
      </c>
      <c r="E48" s="225">
        <f t="shared" si="0"/>
        <v>40000</v>
      </c>
      <c r="F48" s="225">
        <f t="shared" si="3"/>
        <v>40000</v>
      </c>
      <c r="G48" s="225">
        <v>40000</v>
      </c>
      <c r="H48" s="225"/>
      <c r="I48" s="226" t="s">
        <v>78</v>
      </c>
      <c r="J48" s="225"/>
      <c r="K48" s="254" t="s">
        <v>184</v>
      </c>
      <c r="L48" s="256">
        <v>39984.13</v>
      </c>
      <c r="M48" s="73">
        <f t="shared" si="1"/>
        <v>0.9996032499999999</v>
      </c>
    </row>
    <row r="49" spans="1:13" s="132" customFormat="1" ht="59.25" customHeight="1">
      <c r="A49" s="222" t="s">
        <v>180</v>
      </c>
      <c r="B49" s="223" t="s">
        <v>183</v>
      </c>
      <c r="C49" s="223" t="s">
        <v>183</v>
      </c>
      <c r="D49" s="224" t="s">
        <v>251</v>
      </c>
      <c r="E49" s="225">
        <f t="shared" si="0"/>
        <v>40000</v>
      </c>
      <c r="F49" s="225">
        <f t="shared" si="3"/>
        <v>40000</v>
      </c>
      <c r="G49" s="225">
        <v>40000</v>
      </c>
      <c r="H49" s="225"/>
      <c r="I49" s="226" t="s">
        <v>78</v>
      </c>
      <c r="J49" s="225"/>
      <c r="K49" s="254" t="s">
        <v>184</v>
      </c>
      <c r="L49" s="255">
        <v>39492.29</v>
      </c>
      <c r="M49" s="73">
        <f>L49/F49</f>
        <v>0.98730725</v>
      </c>
    </row>
    <row r="50" spans="1:13" s="22" customFormat="1" ht="63" customHeight="1">
      <c r="A50" s="216" t="s">
        <v>189</v>
      </c>
      <c r="B50" s="217" t="s">
        <v>183</v>
      </c>
      <c r="C50" s="217" t="s">
        <v>183</v>
      </c>
      <c r="D50" s="163" t="s">
        <v>252</v>
      </c>
      <c r="E50" s="218">
        <f t="shared" si="0"/>
        <v>49500</v>
      </c>
      <c r="F50" s="218">
        <f t="shared" si="3"/>
        <v>49500</v>
      </c>
      <c r="G50" s="218">
        <v>49500</v>
      </c>
      <c r="H50" s="218"/>
      <c r="I50" s="219" t="s">
        <v>78</v>
      </c>
      <c r="J50" s="218"/>
      <c r="K50" s="254" t="s">
        <v>184</v>
      </c>
      <c r="L50" s="256">
        <v>49451.67</v>
      </c>
      <c r="M50" s="73">
        <f t="shared" si="1"/>
        <v>0.9990236363636363</v>
      </c>
    </row>
    <row r="51" spans="1:13" ht="67.5" customHeight="1">
      <c r="A51" s="222" t="s">
        <v>190</v>
      </c>
      <c r="B51" s="223" t="s">
        <v>183</v>
      </c>
      <c r="C51" s="223" t="s">
        <v>183</v>
      </c>
      <c r="D51" s="224" t="s">
        <v>253</v>
      </c>
      <c r="E51" s="225">
        <f t="shared" si="0"/>
        <v>30000</v>
      </c>
      <c r="F51" s="225">
        <f t="shared" si="3"/>
        <v>30000</v>
      </c>
      <c r="G51" s="225">
        <v>30000</v>
      </c>
      <c r="H51" s="225"/>
      <c r="I51" s="226" t="s">
        <v>78</v>
      </c>
      <c r="J51" s="225"/>
      <c r="K51" s="251" t="s">
        <v>184</v>
      </c>
      <c r="L51" s="142">
        <v>29960.16</v>
      </c>
      <c r="M51" s="73">
        <f t="shared" si="1"/>
        <v>0.998672</v>
      </c>
    </row>
    <row r="52" spans="1:13" s="53" customFormat="1" ht="80.25" customHeight="1">
      <c r="A52" s="216" t="s">
        <v>191</v>
      </c>
      <c r="B52" s="217" t="s">
        <v>183</v>
      </c>
      <c r="C52" s="217" t="s">
        <v>183</v>
      </c>
      <c r="D52" s="163" t="s">
        <v>344</v>
      </c>
      <c r="E52" s="218">
        <f t="shared" si="0"/>
        <v>115100</v>
      </c>
      <c r="F52" s="218">
        <f t="shared" si="3"/>
        <v>115100</v>
      </c>
      <c r="G52" s="218">
        <v>115100</v>
      </c>
      <c r="H52" s="218"/>
      <c r="I52" s="219" t="s">
        <v>78</v>
      </c>
      <c r="J52" s="218"/>
      <c r="K52" s="251" t="s">
        <v>184</v>
      </c>
      <c r="L52" s="142">
        <v>110946.96</v>
      </c>
      <c r="M52" s="73">
        <f t="shared" si="1"/>
        <v>0.963917984361425</v>
      </c>
    </row>
    <row r="53" spans="1:13" ht="87.75" customHeight="1">
      <c r="A53" s="216" t="s">
        <v>228</v>
      </c>
      <c r="B53" s="217" t="s">
        <v>183</v>
      </c>
      <c r="C53" s="217" t="s">
        <v>183</v>
      </c>
      <c r="D53" s="163" t="s">
        <v>345</v>
      </c>
      <c r="E53" s="218">
        <f t="shared" si="0"/>
        <v>84000</v>
      </c>
      <c r="F53" s="218">
        <f t="shared" si="3"/>
        <v>84000</v>
      </c>
      <c r="G53" s="218">
        <v>84000</v>
      </c>
      <c r="H53" s="218"/>
      <c r="I53" s="219" t="s">
        <v>78</v>
      </c>
      <c r="J53" s="218"/>
      <c r="K53" s="251" t="s">
        <v>184</v>
      </c>
      <c r="L53" s="142">
        <v>83317.9</v>
      </c>
      <c r="M53" s="73">
        <f t="shared" si="1"/>
        <v>0.9918797619047618</v>
      </c>
    </row>
    <row r="54" spans="1:13" ht="85.5" customHeight="1">
      <c r="A54" s="222" t="s">
        <v>229</v>
      </c>
      <c r="B54" s="223" t="s">
        <v>183</v>
      </c>
      <c r="C54" s="223" t="s">
        <v>183</v>
      </c>
      <c r="D54" s="224" t="s">
        <v>254</v>
      </c>
      <c r="E54" s="225">
        <f t="shared" si="0"/>
        <v>40000</v>
      </c>
      <c r="F54" s="225">
        <f t="shared" si="3"/>
        <v>40000</v>
      </c>
      <c r="G54" s="225">
        <v>40000</v>
      </c>
      <c r="H54" s="225"/>
      <c r="I54" s="226" t="s">
        <v>78</v>
      </c>
      <c r="J54" s="225"/>
      <c r="K54" s="251" t="s">
        <v>184</v>
      </c>
      <c r="L54" s="142">
        <v>39998.5</v>
      </c>
      <c r="M54" s="73">
        <f t="shared" si="1"/>
        <v>0.9999625</v>
      </c>
    </row>
    <row r="55" spans="1:13" ht="87.75" customHeight="1">
      <c r="A55" s="216" t="s">
        <v>230</v>
      </c>
      <c r="B55" s="217" t="s">
        <v>183</v>
      </c>
      <c r="C55" s="217" t="s">
        <v>183</v>
      </c>
      <c r="D55" s="163" t="s">
        <v>332</v>
      </c>
      <c r="E55" s="218">
        <f t="shared" si="0"/>
        <v>30690</v>
      </c>
      <c r="F55" s="218">
        <f t="shared" si="3"/>
        <v>30690</v>
      </c>
      <c r="G55" s="218">
        <v>30690</v>
      </c>
      <c r="H55" s="218"/>
      <c r="I55" s="219" t="s">
        <v>78</v>
      </c>
      <c r="J55" s="218"/>
      <c r="K55" s="251" t="s">
        <v>184</v>
      </c>
      <c r="L55" s="142">
        <v>30690</v>
      </c>
      <c r="M55" s="73">
        <f t="shared" si="1"/>
        <v>1</v>
      </c>
    </row>
    <row r="56" spans="1:13" s="145" customFormat="1" ht="74.25" customHeight="1">
      <c r="A56" s="216" t="s">
        <v>231</v>
      </c>
      <c r="B56" s="217" t="s">
        <v>183</v>
      </c>
      <c r="C56" s="217" t="s">
        <v>183</v>
      </c>
      <c r="D56" s="163" t="s">
        <v>346</v>
      </c>
      <c r="E56" s="218">
        <f t="shared" si="0"/>
        <v>92856</v>
      </c>
      <c r="F56" s="218">
        <f t="shared" si="3"/>
        <v>92856</v>
      </c>
      <c r="G56" s="218">
        <v>92856</v>
      </c>
      <c r="H56" s="218"/>
      <c r="I56" s="219" t="s">
        <v>78</v>
      </c>
      <c r="J56" s="218"/>
      <c r="K56" s="254" t="s">
        <v>184</v>
      </c>
      <c r="L56" s="255">
        <v>91106.39</v>
      </c>
      <c r="M56" s="73">
        <f t="shared" si="1"/>
        <v>0.9811578142500216</v>
      </c>
    </row>
    <row r="57" spans="1:13" s="145" customFormat="1" ht="82.5" customHeight="1">
      <c r="A57" s="216" t="s">
        <v>232</v>
      </c>
      <c r="B57" s="217" t="s">
        <v>183</v>
      </c>
      <c r="C57" s="217" t="s">
        <v>183</v>
      </c>
      <c r="D57" s="163" t="s">
        <v>333</v>
      </c>
      <c r="E57" s="218">
        <f>SUM(F57)</f>
        <v>32500</v>
      </c>
      <c r="F57" s="218">
        <f>SUM(G57:H57,J57)</f>
        <v>32500</v>
      </c>
      <c r="G57" s="218">
        <v>32500</v>
      </c>
      <c r="H57" s="218"/>
      <c r="I57" s="219" t="s">
        <v>78</v>
      </c>
      <c r="J57" s="218"/>
      <c r="K57" s="254" t="s">
        <v>184</v>
      </c>
      <c r="L57" s="255">
        <v>32376.71</v>
      </c>
      <c r="M57" s="73">
        <f t="shared" si="1"/>
        <v>0.9962064615384615</v>
      </c>
    </row>
    <row r="58" spans="1:13" s="247" customFormat="1" ht="73.5" customHeight="1">
      <c r="A58" s="216" t="s">
        <v>233</v>
      </c>
      <c r="B58" s="217" t="s">
        <v>183</v>
      </c>
      <c r="C58" s="217" t="s">
        <v>183</v>
      </c>
      <c r="D58" s="163" t="s">
        <v>347</v>
      </c>
      <c r="E58" s="218">
        <f t="shared" si="0"/>
        <v>56002</v>
      </c>
      <c r="F58" s="218">
        <f t="shared" si="3"/>
        <v>56002</v>
      </c>
      <c r="G58" s="218">
        <v>56002</v>
      </c>
      <c r="H58" s="218"/>
      <c r="I58" s="219" t="s">
        <v>78</v>
      </c>
      <c r="J58" s="218"/>
      <c r="K58" s="254" t="s">
        <v>184</v>
      </c>
      <c r="L58" s="255">
        <v>56001.18</v>
      </c>
      <c r="M58" s="139">
        <f t="shared" si="1"/>
        <v>0.9999853576657977</v>
      </c>
    </row>
    <row r="59" spans="1:13" s="145" customFormat="1" ht="75" customHeight="1">
      <c r="A59" s="216" t="s">
        <v>234</v>
      </c>
      <c r="B59" s="217" t="s">
        <v>183</v>
      </c>
      <c r="C59" s="217" t="s">
        <v>183</v>
      </c>
      <c r="D59" s="163" t="s">
        <v>348</v>
      </c>
      <c r="E59" s="218">
        <f t="shared" si="0"/>
        <v>42200</v>
      </c>
      <c r="F59" s="218">
        <f t="shared" si="3"/>
        <v>42200</v>
      </c>
      <c r="G59" s="218">
        <v>42200</v>
      </c>
      <c r="H59" s="218"/>
      <c r="I59" s="219" t="s">
        <v>78</v>
      </c>
      <c r="J59" s="218"/>
      <c r="K59" s="254" t="s">
        <v>184</v>
      </c>
      <c r="L59" s="255">
        <v>42155.06</v>
      </c>
      <c r="M59" s="73">
        <f t="shared" si="1"/>
        <v>0.9989350710900473</v>
      </c>
    </row>
    <row r="60" spans="1:13" s="146" customFormat="1" ht="85.5" customHeight="1">
      <c r="A60" s="216" t="s">
        <v>267</v>
      </c>
      <c r="B60" s="217" t="s">
        <v>183</v>
      </c>
      <c r="C60" s="217" t="s">
        <v>183</v>
      </c>
      <c r="D60" s="163" t="s">
        <v>334</v>
      </c>
      <c r="E60" s="218">
        <f t="shared" si="0"/>
        <v>64000</v>
      </c>
      <c r="F60" s="218">
        <f t="shared" si="3"/>
        <v>64000</v>
      </c>
      <c r="G60" s="218">
        <v>64000</v>
      </c>
      <c r="H60" s="218"/>
      <c r="I60" s="219" t="s">
        <v>78</v>
      </c>
      <c r="J60" s="218"/>
      <c r="K60" s="254" t="s">
        <v>184</v>
      </c>
      <c r="L60" s="255">
        <v>63672.53</v>
      </c>
      <c r="M60" s="139">
        <f t="shared" si="1"/>
        <v>0.99488328125</v>
      </c>
    </row>
    <row r="61" spans="1:13" ht="75" customHeight="1">
      <c r="A61" s="216" t="s">
        <v>268</v>
      </c>
      <c r="B61" s="217" t="s">
        <v>183</v>
      </c>
      <c r="C61" s="217" t="s">
        <v>183</v>
      </c>
      <c r="D61" s="163" t="s">
        <v>335</v>
      </c>
      <c r="E61" s="218">
        <f t="shared" si="0"/>
        <v>21000</v>
      </c>
      <c r="F61" s="218">
        <f>SUM(G61:H61,J61)</f>
        <v>21000</v>
      </c>
      <c r="G61" s="218">
        <v>21000</v>
      </c>
      <c r="H61" s="218"/>
      <c r="I61" s="219" t="s">
        <v>78</v>
      </c>
      <c r="J61" s="218"/>
      <c r="K61" s="251" t="s">
        <v>184</v>
      </c>
      <c r="L61" s="142">
        <v>20664</v>
      </c>
      <c r="M61" s="73">
        <f t="shared" si="1"/>
        <v>0.984</v>
      </c>
    </row>
    <row r="62" spans="1:13" s="141" customFormat="1" ht="83.25" customHeight="1">
      <c r="A62" s="395" t="s">
        <v>192</v>
      </c>
      <c r="B62" s="396"/>
      <c r="C62" s="396"/>
      <c r="D62" s="396"/>
      <c r="E62" s="220">
        <f t="shared" si="0"/>
        <v>737848</v>
      </c>
      <c r="F62" s="220">
        <f>SUM(G62:H62,I62,J62)</f>
        <v>737848</v>
      </c>
      <c r="G62" s="220">
        <f>SUM(G48:G61)</f>
        <v>737848</v>
      </c>
      <c r="H62" s="220">
        <f>SUM(H48:H61)</f>
        <v>0</v>
      </c>
      <c r="I62" s="220">
        <f>SUM(I48:I61)</f>
        <v>0</v>
      </c>
      <c r="J62" s="220">
        <f>SUM(J48:J61)</f>
        <v>0</v>
      </c>
      <c r="K62" s="252" t="s">
        <v>64</v>
      </c>
      <c r="L62" s="253">
        <f>SUM(L48:L61)</f>
        <v>729817.48</v>
      </c>
      <c r="M62" s="248">
        <f t="shared" si="1"/>
        <v>0.9891162949550585</v>
      </c>
    </row>
    <row r="63" spans="1:13" s="130" customFormat="1" ht="87" customHeight="1">
      <c r="A63" s="222" t="s">
        <v>269</v>
      </c>
      <c r="B63" s="223" t="s">
        <v>132</v>
      </c>
      <c r="C63" s="223" t="s">
        <v>336</v>
      </c>
      <c r="D63" s="224" t="s">
        <v>349</v>
      </c>
      <c r="E63" s="225">
        <f t="shared" si="0"/>
        <v>31360</v>
      </c>
      <c r="F63" s="225">
        <f>SUM(G63:H63,J63)</f>
        <v>31360</v>
      </c>
      <c r="G63" s="225">
        <v>31360</v>
      </c>
      <c r="H63" s="225"/>
      <c r="I63" s="226" t="s">
        <v>78</v>
      </c>
      <c r="J63" s="225"/>
      <c r="K63" s="254" t="s">
        <v>184</v>
      </c>
      <c r="L63" s="255">
        <v>31359.99</v>
      </c>
      <c r="M63" s="139">
        <f>L63/F63</f>
        <v>0.9999996811224491</v>
      </c>
    </row>
    <row r="64" spans="1:13" s="130" customFormat="1" ht="83.25" customHeight="1">
      <c r="A64" s="216" t="s">
        <v>270</v>
      </c>
      <c r="B64" s="217" t="s">
        <v>183</v>
      </c>
      <c r="C64" s="217" t="s">
        <v>183</v>
      </c>
      <c r="D64" s="163" t="s">
        <v>337</v>
      </c>
      <c r="E64" s="218">
        <f t="shared" si="0"/>
        <v>10000</v>
      </c>
      <c r="F64" s="218">
        <f>SUM(G64:H64,J64)</f>
        <v>10000</v>
      </c>
      <c r="G64" s="218">
        <v>10000</v>
      </c>
      <c r="H64" s="218"/>
      <c r="I64" s="219" t="s">
        <v>78</v>
      </c>
      <c r="J64" s="218"/>
      <c r="K64" s="254" t="s">
        <v>184</v>
      </c>
      <c r="L64" s="255">
        <v>10000</v>
      </c>
      <c r="M64" s="139">
        <f>L64/F64</f>
        <v>1</v>
      </c>
    </row>
    <row r="65" spans="1:15" s="141" customFormat="1" ht="46.5" customHeight="1">
      <c r="A65" s="395" t="s">
        <v>235</v>
      </c>
      <c r="B65" s="396"/>
      <c r="C65" s="396"/>
      <c r="D65" s="396"/>
      <c r="E65" s="220">
        <f t="shared" si="0"/>
        <v>41360</v>
      </c>
      <c r="F65" s="220">
        <f>SUM(G65:H65,I65,J65)</f>
        <v>41360</v>
      </c>
      <c r="G65" s="220">
        <f>SUM(G63:G64)</f>
        <v>41360</v>
      </c>
      <c r="H65" s="220">
        <f>SUM(H50:H63)</f>
        <v>0</v>
      </c>
      <c r="I65" s="220">
        <f>SUM(I50:I63)</f>
        <v>0</v>
      </c>
      <c r="J65" s="220">
        <f>SUM(J50:J63)</f>
        <v>0</v>
      </c>
      <c r="K65" s="252" t="s">
        <v>64</v>
      </c>
      <c r="L65" s="259">
        <f>SUM(L63:L64)</f>
        <v>41359.990000000005</v>
      </c>
      <c r="M65" s="74">
        <f t="shared" si="1"/>
        <v>0.999999758220503</v>
      </c>
      <c r="N65" s="147"/>
      <c r="O65" s="144"/>
    </row>
    <row r="66" spans="1:13" s="141" customFormat="1" ht="85.5" customHeight="1">
      <c r="A66" s="399" t="s">
        <v>1</v>
      </c>
      <c r="B66" s="399"/>
      <c r="C66" s="399"/>
      <c r="D66" s="399"/>
      <c r="E66" s="249">
        <f t="shared" si="0"/>
        <v>6572930.34</v>
      </c>
      <c r="F66" s="249">
        <f>SUM(G66:J66)</f>
        <v>6572930.34</v>
      </c>
      <c r="G66" s="249">
        <f>SUM(G13,G28,G33,G38,G45,G47,G62,G65)</f>
        <v>2656758</v>
      </c>
      <c r="H66" s="249">
        <f>SUM(H13,H28,H33,H38,H45,H47,H62,H65)</f>
        <v>1001062.75</v>
      </c>
      <c r="I66" s="249">
        <f>SUM(I13,I28,I33,I38,I45,I62,I65)</f>
        <v>2915109.59</v>
      </c>
      <c r="J66" s="249">
        <f>SUM(J13,J28,J33,J38,J45,J62,J65)</f>
        <v>0</v>
      </c>
      <c r="K66" s="260" t="s">
        <v>64</v>
      </c>
      <c r="L66" s="261">
        <f>SUM(L13,L28,L33,L38,L45,L47,L62,L65)</f>
        <v>6343879.389999999</v>
      </c>
      <c r="M66" s="140">
        <f t="shared" si="1"/>
        <v>0.9651523843777718</v>
      </c>
    </row>
    <row r="67" ht="12.75">
      <c r="L67" s="143"/>
    </row>
    <row r="68" spans="1:12" ht="12.75">
      <c r="A68" s="2" t="s">
        <v>236</v>
      </c>
      <c r="L68" s="143"/>
    </row>
    <row r="69" spans="1:12" ht="12.75">
      <c r="A69" s="2" t="s">
        <v>237</v>
      </c>
      <c r="L69" s="143"/>
    </row>
    <row r="70" spans="1:12" ht="12.75">
      <c r="A70" s="2" t="s">
        <v>238</v>
      </c>
      <c r="L70" s="143"/>
    </row>
    <row r="71" ht="12.75">
      <c r="A71" s="2" t="s">
        <v>239</v>
      </c>
    </row>
    <row r="72" ht="14.25" customHeight="1">
      <c r="A72" s="2" t="s">
        <v>240</v>
      </c>
    </row>
    <row r="73" ht="12.75">
      <c r="A73" s="4" t="s">
        <v>240</v>
      </c>
    </row>
    <row r="74" ht="20.25" customHeight="1">
      <c r="A74" s="2" t="s">
        <v>240</v>
      </c>
    </row>
    <row r="75" ht="12.75">
      <c r="G75" s="250" t="s">
        <v>352</v>
      </c>
    </row>
    <row r="83" spans="6:18" ht="12.75"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</row>
    <row r="84" spans="6:18" ht="12.75">
      <c r="F84" s="141"/>
      <c r="G84" s="141"/>
      <c r="H84" s="141"/>
      <c r="I84" s="141"/>
      <c r="J84" s="141"/>
      <c r="K84" s="141"/>
      <c r="L84" s="141"/>
      <c r="M84" s="141"/>
      <c r="N84" s="130"/>
      <c r="O84" s="130"/>
      <c r="P84" s="130"/>
      <c r="Q84" s="130"/>
      <c r="R84" s="130"/>
    </row>
    <row r="85" spans="6:18" ht="12.75"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</row>
  </sheetData>
  <sheetProtection/>
  <mergeCells count="26">
    <mergeCell ref="A38:D38"/>
    <mergeCell ref="A65:D65"/>
    <mergeCell ref="A66:D66"/>
    <mergeCell ref="H8:H10"/>
    <mergeCell ref="I8:I10"/>
    <mergeCell ref="J8:J10"/>
    <mergeCell ref="A33:D33"/>
    <mergeCell ref="L6:L10"/>
    <mergeCell ref="A4:K4"/>
    <mergeCell ref="A6:A10"/>
    <mergeCell ref="B6:B10"/>
    <mergeCell ref="C6:C10"/>
    <mergeCell ref="D6:D10"/>
    <mergeCell ref="E6:E10"/>
    <mergeCell ref="F6:J6"/>
    <mergeCell ref="K6:K10"/>
    <mergeCell ref="F2:M3"/>
    <mergeCell ref="A13:D13"/>
    <mergeCell ref="A28:D28"/>
    <mergeCell ref="A45:D45"/>
    <mergeCell ref="A47:D47"/>
    <mergeCell ref="A62:D62"/>
    <mergeCell ref="M6:M10"/>
    <mergeCell ref="F7:F10"/>
    <mergeCell ref="G7:J7"/>
    <mergeCell ref="G8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W27"/>
  <sheetViews>
    <sheetView zoomScalePageLayoutView="0" workbookViewId="0" topLeftCell="A1">
      <selection activeCell="N12" sqref="N12"/>
    </sheetView>
  </sheetViews>
  <sheetFormatPr defaultColWidth="9.140625" defaultRowHeight="12.75"/>
  <cols>
    <col min="3" max="3" width="18.00390625" style="0" customWidth="1"/>
    <col min="4" max="4" width="17.00390625" style="0" customWidth="1"/>
    <col min="5" max="5" width="14.28125" style="0" customWidth="1"/>
    <col min="6" max="6" width="15.140625" style="0" customWidth="1"/>
    <col min="7" max="7" width="16.421875" style="0" customWidth="1"/>
    <col min="8" max="8" width="17.28125" style="0" customWidth="1"/>
    <col min="9" max="9" width="11.28125" style="0" customWidth="1"/>
    <col min="10" max="10" width="0.13671875" style="0" customWidth="1"/>
  </cols>
  <sheetData>
    <row r="1" spans="2:23" ht="24.75" customHeight="1">
      <c r="B1" s="400" t="s">
        <v>271</v>
      </c>
      <c r="C1" s="400"/>
      <c r="D1" s="400"/>
      <c r="E1" s="400"/>
      <c r="F1" s="400"/>
      <c r="G1" s="400"/>
      <c r="H1" s="400"/>
      <c r="I1" s="400"/>
      <c r="J1" s="400"/>
      <c r="K1" s="167"/>
      <c r="L1" s="167"/>
      <c r="M1" s="167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2:23" ht="3" customHeight="1" hidden="1">
      <c r="B2" s="400"/>
      <c r="C2" s="400"/>
      <c r="D2" s="400"/>
      <c r="E2" s="400"/>
      <c r="F2" s="400"/>
      <c r="G2" s="400"/>
      <c r="H2" s="400"/>
      <c r="I2" s="400"/>
      <c r="J2" s="400"/>
      <c r="K2" s="167"/>
      <c r="L2" s="167"/>
      <c r="M2" s="167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13" ht="31.5" customHeight="1">
      <c r="B3" s="400"/>
      <c r="C3" s="400"/>
      <c r="D3" s="400"/>
      <c r="E3" s="400"/>
      <c r="F3" s="400"/>
      <c r="G3" s="400"/>
      <c r="H3" s="400"/>
      <c r="I3" s="400"/>
      <c r="J3" s="400"/>
      <c r="K3" s="167"/>
      <c r="L3" s="167"/>
      <c r="M3" s="167"/>
    </row>
    <row r="5" spans="1:10" s="80" customFormat="1" ht="40.5" customHeight="1">
      <c r="A5" s="401"/>
      <c r="B5" s="402"/>
      <c r="C5" s="402"/>
      <c r="D5" s="402"/>
      <c r="E5" s="315" t="s">
        <v>412</v>
      </c>
      <c r="F5" s="315"/>
      <c r="G5" s="401"/>
      <c r="H5" s="401"/>
      <c r="I5" s="401"/>
      <c r="J5" s="169"/>
    </row>
    <row r="6" spans="1:11" s="80" customFormat="1" ht="39.75" customHeight="1">
      <c r="A6" s="109" t="s">
        <v>272</v>
      </c>
      <c r="B6" s="109" t="s">
        <v>4</v>
      </c>
      <c r="C6" s="166" t="s">
        <v>62</v>
      </c>
      <c r="D6" s="166" t="s">
        <v>408</v>
      </c>
      <c r="E6" s="166" t="s">
        <v>273</v>
      </c>
      <c r="F6" s="166" t="s">
        <v>274</v>
      </c>
      <c r="G6" s="166" t="s">
        <v>277</v>
      </c>
      <c r="H6" s="166" t="s">
        <v>413</v>
      </c>
      <c r="I6" s="166" t="s">
        <v>203</v>
      </c>
      <c r="J6" s="170"/>
      <c r="K6" s="171"/>
    </row>
    <row r="7" spans="1:10" s="177" customFormat="1" ht="63.75" customHeight="1">
      <c r="A7" s="103">
        <v>801</v>
      </c>
      <c r="B7" s="103">
        <v>80103</v>
      </c>
      <c r="C7" s="127" t="s">
        <v>421</v>
      </c>
      <c r="D7" s="95">
        <v>0</v>
      </c>
      <c r="E7" s="172" t="s">
        <v>418</v>
      </c>
      <c r="F7" s="172" t="s">
        <v>276</v>
      </c>
      <c r="G7" s="95">
        <v>2674</v>
      </c>
      <c r="H7" s="95">
        <v>2673.32</v>
      </c>
      <c r="I7" s="173">
        <f>H7/G7</f>
        <v>0.9997456993268512</v>
      </c>
      <c r="J7" s="176"/>
    </row>
    <row r="8" spans="1:10" s="177" customFormat="1" ht="46.5" customHeight="1">
      <c r="A8" s="104"/>
      <c r="B8" s="104"/>
      <c r="C8" s="129" t="s">
        <v>419</v>
      </c>
      <c r="D8" s="71"/>
      <c r="E8" s="174" t="s">
        <v>418</v>
      </c>
      <c r="F8" s="174"/>
      <c r="G8" s="71"/>
      <c r="H8" s="71"/>
      <c r="I8" s="173"/>
      <c r="J8" s="176"/>
    </row>
    <row r="9" spans="1:10" s="177" customFormat="1" ht="73.5" customHeight="1">
      <c r="A9" s="103">
        <v>801</v>
      </c>
      <c r="B9" s="103">
        <v>80195</v>
      </c>
      <c r="C9" s="127" t="s">
        <v>275</v>
      </c>
      <c r="D9" s="95">
        <v>86493.67</v>
      </c>
      <c r="E9" s="172" t="s">
        <v>410</v>
      </c>
      <c r="F9" s="172" t="s">
        <v>411</v>
      </c>
      <c r="G9" s="95">
        <v>127810.32</v>
      </c>
      <c r="H9" s="95">
        <v>117410</v>
      </c>
      <c r="I9" s="173">
        <f>H9/G9</f>
        <v>0.9186269152600509</v>
      </c>
      <c r="J9" s="176"/>
    </row>
    <row r="10" spans="1:10" s="177" customFormat="1" ht="42" customHeight="1">
      <c r="A10" s="104"/>
      <c r="B10" s="104"/>
      <c r="C10" s="129" t="s">
        <v>409</v>
      </c>
      <c r="D10" s="71">
        <v>86493.67</v>
      </c>
      <c r="E10" s="174"/>
      <c r="F10" s="174"/>
      <c r="G10" s="71"/>
      <c r="H10" s="71"/>
      <c r="I10" s="173"/>
      <c r="J10" s="176"/>
    </row>
    <row r="11" spans="1:10" s="177" customFormat="1" ht="48" customHeight="1">
      <c r="A11" s="104"/>
      <c r="B11" s="104"/>
      <c r="C11" s="129" t="s">
        <v>414</v>
      </c>
      <c r="D11" s="71"/>
      <c r="E11" s="174" t="s">
        <v>415</v>
      </c>
      <c r="F11" s="174"/>
      <c r="G11" s="71"/>
      <c r="H11" s="71"/>
      <c r="I11" s="173"/>
      <c r="J11" s="176"/>
    </row>
    <row r="12" spans="1:10" s="177" customFormat="1" ht="43.5" customHeight="1">
      <c r="A12" s="104"/>
      <c r="B12" s="104"/>
      <c r="C12" s="129" t="s">
        <v>416</v>
      </c>
      <c r="D12" s="71"/>
      <c r="E12" s="174" t="s">
        <v>417</v>
      </c>
      <c r="F12" s="174" t="s">
        <v>411</v>
      </c>
      <c r="G12" s="71"/>
      <c r="H12" s="71"/>
      <c r="I12" s="173"/>
      <c r="J12" s="176"/>
    </row>
    <row r="13" spans="1:9" s="178" customFormat="1" ht="34.5" customHeight="1">
      <c r="A13" s="403" t="s">
        <v>224</v>
      </c>
      <c r="B13" s="404"/>
      <c r="C13" s="186"/>
      <c r="D13" s="150">
        <f>SUM(D7,D9)</f>
        <v>86493.67</v>
      </c>
      <c r="E13" s="175" t="s">
        <v>420</v>
      </c>
      <c r="F13" s="175" t="s">
        <v>411</v>
      </c>
      <c r="G13" s="150">
        <f>SUM(G7,G9)</f>
        <v>130484.32</v>
      </c>
      <c r="H13" s="150">
        <f>SUM(H7,H9)</f>
        <v>120083.32</v>
      </c>
      <c r="I13" s="106">
        <f>H13/G13</f>
        <v>0.9202892730712778</v>
      </c>
    </row>
    <row r="14" spans="1:6" s="181" customFormat="1" ht="12.75">
      <c r="A14" s="180"/>
      <c r="B14" s="180"/>
      <c r="E14" s="182"/>
      <c r="F14" s="182"/>
    </row>
    <row r="15" spans="1:6" s="183" customFormat="1" ht="12.75">
      <c r="A15" s="180"/>
      <c r="B15" s="180"/>
      <c r="E15" s="184"/>
      <c r="F15" s="184"/>
    </row>
    <row r="16" spans="1:6" s="183" customFormat="1" ht="12.75">
      <c r="A16" s="180"/>
      <c r="B16" s="180"/>
      <c r="E16" s="184"/>
      <c r="F16" s="184"/>
    </row>
    <row r="17" spans="1:6" s="183" customFormat="1" ht="12.75">
      <c r="A17" s="180"/>
      <c r="B17" s="180"/>
      <c r="E17" s="184"/>
      <c r="F17" s="184"/>
    </row>
    <row r="18" spans="1:6" s="183" customFormat="1" ht="12.75">
      <c r="A18" s="180"/>
      <c r="B18" s="180"/>
      <c r="E18" s="184"/>
      <c r="F18" s="184"/>
    </row>
    <row r="19" spans="1:6" s="183" customFormat="1" ht="12.75">
      <c r="A19" s="180"/>
      <c r="B19" s="180"/>
      <c r="E19" s="184"/>
      <c r="F19" s="184"/>
    </row>
    <row r="20" spans="1:6" s="183" customFormat="1" ht="12.75">
      <c r="A20" s="180"/>
      <c r="B20" s="180"/>
      <c r="E20" s="184"/>
      <c r="F20" s="184"/>
    </row>
    <row r="21" spans="1:6" s="183" customFormat="1" ht="12.75">
      <c r="A21" s="180"/>
      <c r="B21" s="180"/>
      <c r="E21" s="185"/>
      <c r="F21" s="185"/>
    </row>
    <row r="22" spans="1:6" s="183" customFormat="1" ht="12.75">
      <c r="A22" s="180"/>
      <c r="B22" s="180"/>
      <c r="E22" s="185"/>
      <c r="F22" s="185"/>
    </row>
    <row r="23" spans="1:6" ht="12.75">
      <c r="A23" s="28"/>
      <c r="B23" s="28"/>
      <c r="E23" s="168"/>
      <c r="F23" s="168"/>
    </row>
    <row r="24" spans="5:6" ht="12.75">
      <c r="E24" s="168"/>
      <c r="F24" s="168"/>
    </row>
    <row r="25" spans="5:6" ht="12.75">
      <c r="E25" s="168"/>
      <c r="F25" s="168"/>
    </row>
    <row r="26" spans="5:6" ht="12.75">
      <c r="E26" s="168"/>
      <c r="F26" s="168"/>
    </row>
    <row r="27" spans="5:6" ht="12.75">
      <c r="E27" s="168"/>
      <c r="F27" s="168"/>
    </row>
  </sheetData>
  <sheetProtection/>
  <mergeCells count="5">
    <mergeCell ref="B1:J3"/>
    <mergeCell ref="A5:D5"/>
    <mergeCell ref="E5:F5"/>
    <mergeCell ref="G5:I5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2016-03-24T08:40:11Z</cp:lastPrinted>
  <dcterms:created xsi:type="dcterms:W3CDTF">2009-10-15T10:17:39Z</dcterms:created>
  <dcterms:modified xsi:type="dcterms:W3CDTF">2016-04-28T10:01:19Z</dcterms:modified>
  <cp:category/>
  <cp:version/>
  <cp:contentType/>
  <cp:contentStatus/>
</cp:coreProperties>
</file>