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ał. nr 2-wydatki" sheetId="1" r:id="rId1"/>
    <sheet name="zał. nr 2a-wyd.bieżace" sheetId="2" r:id="rId2"/>
    <sheet name="zał. nr 2b-wyd.majątkowe" sheetId="3" r:id="rId3"/>
  </sheets>
  <definedNames>
    <definedName name="_xlnm.Print_Area" localSheetId="1">'zał. nr 2a-wyd.bieżace'!$A$1:$AS$87</definedName>
    <definedName name="_xlnm.Print_Area" localSheetId="0">'zał. nr 2-wydatki'!$A$3:$J$94</definedName>
  </definedNames>
  <calcPr fullCalcOnLoad="1"/>
</workbook>
</file>

<file path=xl/sharedStrings.xml><?xml version="1.0" encoding="utf-8"?>
<sst xmlns="http://schemas.openxmlformats.org/spreadsheetml/2006/main" count="323" uniqueCount="162">
  <si>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</si>
  <si>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</si>
  <si>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</si>
  <si>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</si>
  <si>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</si>
  <si>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</si>
  <si>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</si>
  <si>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</si>
  <si>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</si>
  <si>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</si>
  <si>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</si>
  <si>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</si>
  <si>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Obsługa długu</t>
  </si>
  <si>
    <t>WYDATKI BIEŻĄCE</t>
  </si>
  <si>
    <t>na wynagrodzenia i składki od nich naliczane</t>
  </si>
  <si>
    <t>WYDATKI MAJĄTKOWE</t>
  </si>
  <si>
    <t>Inwestycje i zakupy inwestycyjne</t>
  </si>
  <si>
    <t>Wydatki ogółem</t>
  </si>
  <si>
    <t xml:space="preserve">                                  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</si>
  <si>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</si>
  <si>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z tego:</t>
  </si>
  <si>
    <t>z tego :</t>
  </si>
  <si>
    <t>010</t>
  </si>
  <si>
    <t>Rolnictwo i łowiectwo</t>
  </si>
  <si>
    <t>700</t>
  </si>
  <si>
    <t>Gospodarka mieszkaniowa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</si>
  <si>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</si>
  <si>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</si>
  <si>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</si>
  <si>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</si>
  <si>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</si>
  <si>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</si>
  <si>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758</t>
  </si>
  <si>
    <t>Różne rozliczenia</t>
  </si>
  <si>
    <t>852</t>
  </si>
  <si>
    <t>Pomoc społeczna</t>
  </si>
  <si>
    <t>01030</t>
  </si>
  <si>
    <t>Izby rolnicze</t>
  </si>
  <si>
    <t>600</t>
  </si>
  <si>
    <t>Transport i łączność</t>
  </si>
  <si>
    <t>60004</t>
  </si>
  <si>
    <t>Lokalny transport zbiorowy</t>
  </si>
  <si>
    <t>60016</t>
  </si>
  <si>
    <t>Drogi publiczne gminne</t>
  </si>
  <si>
    <t>70005</t>
  </si>
  <si>
    <t>Gospodarka gruntami i nieruchomościami</t>
  </si>
  <si>
    <t>710</t>
  </si>
  <si>
    <t>Działalność usługowa</t>
  </si>
  <si>
    <t>71004</t>
  </si>
  <si>
    <t>Plany zagospodarowania przestrzennego</t>
  </si>
  <si>
    <t>Rady gmin</t>
  </si>
  <si>
    <t>Urzędy gmin</t>
  </si>
  <si>
    <t>Promocja jednostek samorządu terytorialnego</t>
  </si>
  <si>
    <t xml:space="preserve">Urzędy naczelnych organów władzy państwowej, kontroli i ochrony prawa </t>
  </si>
  <si>
    <t>Ochotnicze straże pożarne</t>
  </si>
  <si>
    <t>757</t>
  </si>
  <si>
    <t>Obsługa długu publicznego</t>
  </si>
  <si>
    <t>Obsługa papierów wartościowych, kredytów i pożyczek jednostek samorządu terytorialnego</t>
  </si>
  <si>
    <t>Różne rozliczenia finansowe</t>
  </si>
  <si>
    <t>Rezerwy ogólne i celowe</t>
  </si>
  <si>
    <t>801</t>
  </si>
  <si>
    <t>Oświata i wychowanie</t>
  </si>
  <si>
    <t>Szkoły podstawowe</t>
  </si>
  <si>
    <t>Oddziały przedszkolne w szkołach podstawowych</t>
  </si>
  <si>
    <t>Przedszkola</t>
  </si>
  <si>
    <t>Gimnazja</t>
  </si>
  <si>
    <t>Dowożenie uczniów do szkół</t>
  </si>
  <si>
    <t>Zespoły obsługi ekonomiczno-administracyjnej szkół</t>
  </si>
  <si>
    <t>Dokształcanie i doskonalenie nauczycieli</t>
  </si>
  <si>
    <t>851</t>
  </si>
  <si>
    <t>Ochrona zdrowia</t>
  </si>
  <si>
    <t>Zwalczanie narkomanii</t>
  </si>
  <si>
    <t>Przeciwdziałanie alkoholizmowi</t>
  </si>
  <si>
    <t>Domy pomocy społecznej</t>
  </si>
  <si>
    <t>Dodatki mieszkaniowe</t>
  </si>
  <si>
    <t>Zasiłki stałe</t>
  </si>
  <si>
    <t>Ośrodki pomocy społecznej</t>
  </si>
  <si>
    <t>Usługi opiekuńcze i specjalistyczne usługi opiekuńcze</t>
  </si>
  <si>
    <t>Pozostała działalność</t>
  </si>
  <si>
    <t>854</t>
  </si>
  <si>
    <t>Edukacyjna opieka wychowawcza</t>
  </si>
  <si>
    <t>Świetlice szkolne</t>
  </si>
  <si>
    <t>Pomoc materialna dla uczniów</t>
  </si>
  <si>
    <t>900</t>
  </si>
  <si>
    <t>Gospodarka komunalna i ochrona środowiska</t>
  </si>
  <si>
    <t>Oświetlenie ulic, placów i dróg</t>
  </si>
  <si>
    <t>921</t>
  </si>
  <si>
    <t>Kultura i ochrona dziedzictwa narodowego</t>
  </si>
  <si>
    <t>92116</t>
  </si>
  <si>
    <t>Biblioteki</t>
  </si>
  <si>
    <t>926</t>
  </si>
  <si>
    <t>92605</t>
  </si>
  <si>
    <t>Przetwórstwo przemysłowe</t>
  </si>
  <si>
    <t>15011</t>
  </si>
  <si>
    <t>Rozwój przedsiębiorczości</t>
  </si>
  <si>
    <t>01010</t>
  </si>
  <si>
    <t>Infrastruktura wodociągowa i sanitacyjna wsi</t>
  </si>
  <si>
    <t>75023</t>
  </si>
  <si>
    <t>75095</t>
  </si>
  <si>
    <t>75412</t>
  </si>
  <si>
    <t>Gospodarka komunalna i ochrona środowiskowa</t>
  </si>
  <si>
    <t>90015</t>
  </si>
  <si>
    <t>Urzędy wojewódzkie</t>
  </si>
  <si>
    <t>Oczyszczanie miast i wsi</t>
  </si>
  <si>
    <t>Ogółem:</t>
  </si>
  <si>
    <t xml:space="preserve">     </t>
  </si>
  <si>
    <t>% wykonania (kol.7:kol.4)</t>
  </si>
  <si>
    <t>01095</t>
  </si>
  <si>
    <t>92195</t>
  </si>
  <si>
    <t xml:space="preserve">                </t>
  </si>
  <si>
    <t>% wykonania</t>
  </si>
  <si>
    <t>80101</t>
  </si>
  <si>
    <t>Utrzymanie zieleni w miastach i gminach</t>
  </si>
  <si>
    <t>Wydatki na programy finansowane z udziałem środków, o których mowa w art..5 ust.1 pkt 2 i 3</t>
  </si>
  <si>
    <t>% wykonania (kol.12:kol.4)</t>
  </si>
  <si>
    <t>Zadania w zakresie kultury fizycznej</t>
  </si>
  <si>
    <t>Komendy wojewódzkie Policji</t>
  </si>
  <si>
    <t>Gospodarka odpadami</t>
  </si>
  <si>
    <t xml:space="preserve">Kultura fizyczna </t>
  </si>
  <si>
    <t xml:space="preserve">Zadania w zakresie kultury fizycznej </t>
  </si>
  <si>
    <t>Kultura fizyczna</t>
  </si>
  <si>
    <t>w tym na:</t>
  </si>
  <si>
    <t>programy finansowane z udziałem środków europejskich i innych środków pochodzących ze źródeł zagranicznych niepodlegajacych zwrotowi</t>
  </si>
  <si>
    <t>Zakup i objęcie akcji i udziałów</t>
  </si>
  <si>
    <t>Pozostałe zadania w zakresie polityki społecznej</t>
  </si>
  <si>
    <t>Schroniska dla zwierząt</t>
  </si>
  <si>
    <t>853</t>
  </si>
  <si>
    <t>Plan po zmianach na 2015 r.</t>
  </si>
  <si>
    <t>Wybory Prezydenta Rzeczpospolitej Polskiej</t>
  </si>
  <si>
    <t>Pozostałe zadania            w zakresie polityki społecznej</t>
  </si>
  <si>
    <t>Wpływy i wydatki związane z gromadzeniem srodków z opłat i kar za korzystanie ze środowiska</t>
  </si>
  <si>
    <t>92695</t>
  </si>
  <si>
    <t>Realizacja zadań wymagających stosowania specjalnej organizacji nauki i metod pracy dla dzieci w przedszkolach, oddziałach przedszkolnych w szkołach podstawowych i innych formach  wychowania przedszkolnego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</si>
  <si>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</si>
  <si>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Rodziny zastępcze</t>
  </si>
  <si>
    <t>Zadania w zakresie przeciwdziałania przemocy w rodzinie</t>
  </si>
  <si>
    <t>Wspieranie rodziny</t>
  </si>
  <si>
    <t>Planowane wydatki po zmianach na 2015r</t>
  </si>
  <si>
    <t>Realizacja zadań wymagających stosowania specjalnej organizacji nauki i metod pracy dla dzieci w przedszkolach, oddziałach przedszkolnych,w szkołach podstawowych i innych formach wychowania przedszkolnego</t>
  </si>
  <si>
    <t>Zadania w zakresie przeciwdziałania  przemocy w rodzinie</t>
  </si>
  <si>
    <t>85154</t>
  </si>
  <si>
    <t>przeciwdziałanie alkoholizmowi</t>
  </si>
  <si>
    <t>Stołówki szkolne i przedszkolne</t>
  </si>
  <si>
    <t>Realizacja zadań wymagających stosowania specjalnej organizacji nauki i metod pracy dla dzieci i młodzieży w szkołach podstawowych, gimnazjach, liceach ogólnokształcących, liceach profilowanych i szkołach zawodowych oraz szkołach artstycznych</t>
  </si>
  <si>
    <t>Świadczenia rodzinne, świadeczenie z funduszu alimentacyjnego oraz składki na ubezpieczenia emerytalne i rentowe z ubezpieczenia społecznego.</t>
  </si>
  <si>
    <t>Zasiłki i pomoc w naturze oraz składki na ubezpieczenia emerytalne i rentowe</t>
  </si>
  <si>
    <t>Wpływy i wydatki związane z gromadzeniem środków z opłat i kar za korzystanie ze środowiska</t>
  </si>
  <si>
    <t>Świadczenia rodzinne, świadczenie z funduszu alimentacyjnego oraz składki na ubezpieczenia emerytalne i rentowe z ubezpieczenia społeczneo</t>
  </si>
  <si>
    <t>Składki na ubezpieczenia zdrowotne opłacane za osoby pobierające niektóre świadczenia z pomocy społecznej, niektóre świadczenia rodzinne oraz za osoby uczestniczące w zajęciach w centrum integracji społecznej</t>
  </si>
  <si>
    <t>Wykonanie na 31 grudnia 2015r.</t>
  </si>
  <si>
    <t>60014</t>
  </si>
  <si>
    <t>Drogi publiczne powiatowe</t>
  </si>
  <si>
    <t>Wybory do Sejmu i Senatu</t>
  </si>
  <si>
    <t>Wybory do rad gmin,rad powiatów i sejmików wojewódzkich, wybory wójtów, burmistrzów            i prezydentów miast oraz referenda gminne, powiatowe i wojewódzkie</t>
  </si>
  <si>
    <t>Referenda ogólnokrajowe      i konstytucyjne</t>
  </si>
  <si>
    <t>Wykonanie na 31 grudzień 2015r.</t>
  </si>
  <si>
    <t>Wybory do Sejmu    i Senatu</t>
  </si>
  <si>
    <t>Wybory do rad gmin,rad powiatów    i sejmików wojewódzkich, wybory wójtów, burmistrzów             i prezydentów miast oraz referenda gminne, powiatowe   i wojewódzkie</t>
  </si>
  <si>
    <t>Referenda ogólnokrajowe          i konstytucyjne</t>
  </si>
  <si>
    <t>Załącznik nr 2 do Sprawozdania z Wykonania Budżetu Gminy Sochaczew za 2015 rok</t>
  </si>
  <si>
    <t>Załącznik nr 2b do Sprawozdania z Wykonania Budżetu Gminy Sochaczew za 2015 rok</t>
  </si>
  <si>
    <t>Załącznik nr 2a do SprawozdaNIA Z Wykonania Budzetu Gminy Sochaczew za 2015 rok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</si>
</sst>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0.0%"/>
    <numFmt numFmtId="172" formatCode="#,##0.000"/>
    <numFmt numFmtId="173" formatCode="#,##0.0000"/>
    <numFmt numFmtId="174" formatCode="#,##0.00\ _z_ł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sz val="5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sz val="6"/>
      <name val="Arial CE"/>
      <family val="0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5"/>
      <name val="Arial CE"/>
      <family val="0"/>
    </font>
    <font>
      <i/>
      <sz val="5"/>
      <name val="Arial CE"/>
      <family val="0"/>
    </font>
    <font>
      <b/>
      <sz val="5"/>
      <name val="Arial"/>
      <family val="2"/>
    </font>
    <font>
      <sz val="5.5"/>
      <name val="Arial"/>
      <family val="2"/>
    </font>
    <font>
      <sz val="7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6" fillId="32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4" fontId="19" fillId="32" borderId="10" xfId="0" applyNumberFormat="1" applyFont="1" applyFill="1" applyBorder="1" applyAlignment="1">
      <alignment horizontal="right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10" fontId="19" fillId="32" borderId="10" xfId="54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10" fontId="16" fillId="34" borderId="10" xfId="54" applyNumberFormat="1" applyFont="1" applyFill="1" applyBorder="1" applyAlignment="1">
      <alignment vertical="center"/>
    </xf>
    <xf numFmtId="49" fontId="16" fillId="34" borderId="10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/>
    </xf>
    <xf numFmtId="49" fontId="16" fillId="34" borderId="10" xfId="0" applyNumberFormat="1" applyFont="1" applyFill="1" applyBorder="1" applyAlignment="1">
      <alignment horizontal="left" vertical="center" wrapText="1"/>
    </xf>
    <xf numFmtId="4" fontId="16" fillId="34" borderId="10" xfId="0" applyNumberFormat="1" applyFont="1" applyFill="1" applyBorder="1" applyAlignment="1">
      <alignment horizontal="right" vertical="center"/>
    </xf>
    <xf numFmtId="4" fontId="16" fillId="34" borderId="10" xfId="0" applyNumberFormat="1" applyFont="1" applyFill="1" applyBorder="1" applyAlignment="1">
      <alignment vertical="center"/>
    </xf>
    <xf numFmtId="4" fontId="1" fillId="34" borderId="10" xfId="0" applyNumberFormat="1" applyFont="1" applyFill="1" applyBorder="1" applyAlignment="1">
      <alignment vertical="center"/>
    </xf>
    <xf numFmtId="10" fontId="1" fillId="34" borderId="10" xfId="54" applyNumberFormat="1" applyFont="1" applyFill="1" applyBorder="1" applyAlignment="1">
      <alignment horizontal="right" vertical="center"/>
    </xf>
    <xf numFmtId="4" fontId="0" fillId="34" borderId="10" xfId="0" applyNumberFormat="1" applyFont="1" applyFill="1" applyBorder="1" applyAlignment="1">
      <alignment vertical="center"/>
    </xf>
    <xf numFmtId="4" fontId="0" fillId="34" borderId="10" xfId="0" applyNumberFormat="1" applyFont="1" applyFill="1" applyBorder="1" applyAlignment="1">
      <alignment horizontal="right" vertical="center"/>
    </xf>
    <xf numFmtId="10" fontId="0" fillId="34" borderId="10" xfId="54" applyNumberFormat="1" applyFont="1" applyFill="1" applyBorder="1" applyAlignment="1">
      <alignment horizontal="right" vertical="center"/>
    </xf>
    <xf numFmtId="4" fontId="1" fillId="34" borderId="10" xfId="0" applyNumberFormat="1" applyFont="1" applyFill="1" applyBorder="1" applyAlignment="1">
      <alignment vertical="center" wrapText="1"/>
    </xf>
    <xf numFmtId="4" fontId="0" fillId="34" borderId="10" xfId="0" applyNumberFormat="1" applyFont="1" applyFill="1" applyBorder="1" applyAlignment="1">
      <alignment horizontal="right" vertical="center" wrapText="1"/>
    </xf>
    <xf numFmtId="4" fontId="0" fillId="34" borderId="10" xfId="0" applyNumberFormat="1" applyFont="1" applyFill="1" applyBorder="1" applyAlignment="1">
      <alignment vertical="center" wrapText="1"/>
    </xf>
    <xf numFmtId="4" fontId="1" fillId="34" borderId="10" xfId="0" applyNumberFormat="1" applyFont="1" applyFill="1" applyBorder="1" applyAlignment="1">
      <alignment horizontal="right" vertical="center" wrapText="1"/>
    </xf>
    <xf numFmtId="4" fontId="11" fillId="34" borderId="10" xfId="0" applyNumberFormat="1" applyFont="1" applyFill="1" applyBorder="1" applyAlignment="1">
      <alignment horizontal="right" vertical="center" wrapText="1"/>
    </xf>
    <xf numFmtId="4" fontId="3" fillId="34" borderId="10" xfId="0" applyNumberFormat="1" applyFont="1" applyFill="1" applyBorder="1" applyAlignment="1">
      <alignment horizontal="right" vertical="center"/>
    </xf>
    <xf numFmtId="10" fontId="3" fillId="34" borderId="10" xfId="0" applyNumberFormat="1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/>
    </xf>
    <xf numFmtId="10" fontId="5" fillId="34" borderId="10" xfId="0" applyNumberFormat="1" applyFont="1" applyFill="1" applyBorder="1" applyAlignment="1">
      <alignment horizontal="right" vertical="center"/>
    </xf>
    <xf numFmtId="49" fontId="19" fillId="34" borderId="10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left" vertical="center"/>
    </xf>
    <xf numFmtId="4" fontId="19" fillId="34" borderId="10" xfId="0" applyNumberFormat="1" applyFont="1" applyFill="1" applyBorder="1" applyAlignment="1">
      <alignment horizontal="right" vertical="center"/>
    </xf>
    <xf numFmtId="10" fontId="19" fillId="34" borderId="10" xfId="54" applyNumberFormat="1" applyFont="1" applyFill="1" applyBorder="1" applyAlignment="1">
      <alignment horizontal="right" vertical="center"/>
    </xf>
    <xf numFmtId="49" fontId="20" fillId="34" borderId="10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left" vertical="center" wrapText="1"/>
    </xf>
    <xf numFmtId="4" fontId="20" fillId="34" borderId="10" xfId="0" applyNumberFormat="1" applyFont="1" applyFill="1" applyBorder="1" applyAlignment="1">
      <alignment horizontal="right" vertical="center"/>
    </xf>
    <xf numFmtId="10" fontId="20" fillId="34" borderId="10" xfId="54" applyNumberFormat="1" applyFont="1" applyFill="1" applyBorder="1" applyAlignment="1">
      <alignment horizontal="right" vertical="center"/>
    </xf>
    <xf numFmtId="49" fontId="19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/>
    </xf>
    <xf numFmtId="4" fontId="19" fillId="34" borderId="10" xfId="0" applyNumberFormat="1" applyFont="1" applyFill="1" applyBorder="1" applyAlignment="1">
      <alignment horizontal="right" vertical="center" wrapText="1"/>
    </xf>
    <xf numFmtId="49" fontId="20" fillId="34" borderId="10" xfId="0" applyNumberFormat="1" applyFont="1" applyFill="1" applyBorder="1" applyAlignment="1">
      <alignment horizontal="center" vertical="center" wrapText="1"/>
    </xf>
    <xf numFmtId="4" fontId="20" fillId="34" borderId="10" xfId="0" applyNumberFormat="1" applyFont="1" applyFill="1" applyBorder="1" applyAlignment="1">
      <alignment horizontal="right" vertical="center" wrapText="1"/>
    </xf>
    <xf numFmtId="4" fontId="1" fillId="32" borderId="10" xfId="0" applyNumberFormat="1" applyFont="1" applyFill="1" applyBorder="1" applyAlignment="1">
      <alignment vertical="center"/>
    </xf>
    <xf numFmtId="10" fontId="1" fillId="32" borderId="10" xfId="54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10" fontId="1" fillId="0" borderId="10" xfId="54" applyNumberFormat="1" applyFont="1" applyFill="1" applyBorder="1" applyAlignment="1">
      <alignment horizontal="right" vertical="center"/>
    </xf>
    <xf numFmtId="0" fontId="4" fillId="35" borderId="0" xfId="0" applyFont="1" applyFill="1" applyAlignment="1">
      <alignment/>
    </xf>
    <xf numFmtId="0" fontId="16" fillId="35" borderId="0" xfId="0" applyFont="1" applyFill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left" vertical="center" wrapText="1"/>
    </xf>
    <xf numFmtId="4" fontId="16" fillId="0" borderId="10" xfId="0" applyNumberFormat="1" applyFont="1" applyFill="1" applyBorder="1" applyAlignment="1">
      <alignment horizontal="right" vertical="center"/>
    </xf>
    <xf numFmtId="4" fontId="16" fillId="0" borderId="10" xfId="0" applyNumberFormat="1" applyFont="1" applyFill="1" applyBorder="1" applyAlignment="1">
      <alignment vertical="center"/>
    </xf>
    <xf numFmtId="10" fontId="16" fillId="0" borderId="10" xfId="54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vertical="center"/>
    </xf>
    <xf numFmtId="10" fontId="4" fillId="0" borderId="10" xfId="54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6" borderId="0" xfId="0" applyFont="1" applyFill="1" applyAlignment="1">
      <alignment/>
    </xf>
    <xf numFmtId="0" fontId="16" fillId="36" borderId="0" xfId="0" applyFont="1" applyFill="1" applyAlignment="1">
      <alignment/>
    </xf>
    <xf numFmtId="49" fontId="16" fillId="36" borderId="10" xfId="0" applyNumberFormat="1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left" vertical="center" wrapText="1"/>
    </xf>
    <xf numFmtId="4" fontId="16" fillId="36" borderId="10" xfId="0" applyNumberFormat="1" applyFont="1" applyFill="1" applyBorder="1" applyAlignment="1">
      <alignment horizontal="right" vertical="center"/>
    </xf>
    <xf numFmtId="4" fontId="16" fillId="36" borderId="10" xfId="0" applyNumberFormat="1" applyFont="1" applyFill="1" applyBorder="1" applyAlignment="1">
      <alignment vertical="center"/>
    </xf>
    <xf numFmtId="10" fontId="16" fillId="36" borderId="10" xfId="54" applyNumberFormat="1" applyFont="1" applyFill="1" applyBorder="1" applyAlignment="1">
      <alignment vertical="center"/>
    </xf>
    <xf numFmtId="49" fontId="4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 wrapText="1"/>
    </xf>
    <xf numFmtId="4" fontId="4" fillId="36" borderId="10" xfId="0" applyNumberFormat="1" applyFont="1" applyFill="1" applyBorder="1" applyAlignment="1">
      <alignment horizontal="right" vertical="center"/>
    </xf>
    <xf numFmtId="4" fontId="4" fillId="36" borderId="10" xfId="0" applyNumberFormat="1" applyFont="1" applyFill="1" applyBorder="1" applyAlignment="1">
      <alignment/>
    </xf>
    <xf numFmtId="4" fontId="4" fillId="36" borderId="10" xfId="0" applyNumberFormat="1" applyFont="1" applyFill="1" applyBorder="1" applyAlignment="1">
      <alignment vertical="center"/>
    </xf>
    <xf numFmtId="10" fontId="4" fillId="36" borderId="10" xfId="54" applyNumberFormat="1" applyFont="1" applyFill="1" applyBorder="1" applyAlignment="1">
      <alignment vertical="center"/>
    </xf>
    <xf numFmtId="0" fontId="16" fillId="36" borderId="10" xfId="0" applyFont="1" applyFill="1" applyBorder="1" applyAlignment="1">
      <alignment horizontal="center" vertical="center"/>
    </xf>
    <xf numFmtId="49" fontId="16" fillId="36" borderId="10" xfId="0" applyNumberFormat="1" applyFont="1" applyFill="1" applyBorder="1" applyAlignment="1">
      <alignment horizontal="left" vertical="center" wrapText="1"/>
    </xf>
    <xf numFmtId="0" fontId="4" fillId="36" borderId="0" xfId="0" applyFont="1" applyFill="1" applyAlignment="1">
      <alignment horizontal="center" vertical="center"/>
    </xf>
    <xf numFmtId="4" fontId="16" fillId="37" borderId="10" xfId="0" applyNumberFormat="1" applyFont="1" applyFill="1" applyBorder="1" applyAlignment="1">
      <alignment horizontal="right" vertical="center"/>
    </xf>
    <xf numFmtId="4" fontId="16" fillId="37" borderId="10" xfId="0" applyNumberFormat="1" applyFont="1" applyFill="1" applyBorder="1" applyAlignment="1">
      <alignment vertical="center"/>
    </xf>
    <xf numFmtId="10" fontId="16" fillId="37" borderId="10" xfId="54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32" borderId="1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/>
    </xf>
    <xf numFmtId="0" fontId="16" fillId="32" borderId="11" xfId="0" applyFont="1" applyFill="1" applyBorder="1" applyAlignment="1">
      <alignment horizontal="center" vertical="center" wrapText="1"/>
    </xf>
    <xf numFmtId="0" fontId="16" fillId="32" borderId="12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32" borderId="10" xfId="0" applyFont="1" applyFill="1" applyBorder="1" applyAlignment="1">
      <alignment horizontal="center" vertical="center" wrapText="1"/>
    </xf>
    <xf numFmtId="0" fontId="19" fillId="32" borderId="13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 wrapText="1"/>
    </xf>
    <xf numFmtId="0" fontId="19" fillId="32" borderId="11" xfId="0" applyFont="1" applyFill="1" applyBorder="1" applyAlignment="1">
      <alignment horizontal="center" vertical="center" wrapText="1"/>
    </xf>
    <xf numFmtId="0" fontId="19" fillId="32" borderId="15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3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32" borderId="13" xfId="0" applyFont="1" applyFill="1" applyBorder="1" applyAlignment="1">
      <alignment horizontal="center" vertical="center"/>
    </xf>
    <xf numFmtId="0" fontId="19" fillId="32" borderId="14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3:J126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6.140625" style="0" customWidth="1"/>
    <col min="3" max="3" width="24.28125" style="0" customWidth="1"/>
    <col min="4" max="4" width="13.421875" style="0" customWidth="1"/>
    <col min="5" max="5" width="13.140625" style="0" customWidth="1"/>
    <col min="6" max="6" width="13.421875" style="0" customWidth="1"/>
    <col min="7" max="7" width="13.140625" style="0" customWidth="1"/>
    <col min="8" max="8" width="14.421875" style="0" customWidth="1"/>
    <col min="9" max="9" width="11.8515625" style="0" customWidth="1"/>
    <col min="10" max="10" width="11.421875" style="0" customWidth="1"/>
  </cols>
  <sheetData>
    <row r="3" spans="3:4" ht="12.75">
      <c r="C3" s="11"/>
      <c r="D3" s="4" t="s">
        <v>159</v>
      </c>
    </row>
    <row r="4" spans="3:4" ht="18">
      <c r="C4" s="5" t="s">
        <v>18</v>
      </c>
      <c r="D4" t="s">
        <v>105</v>
      </c>
    </row>
    <row r="5" ht="12.75">
      <c r="C5" t="s">
        <v>19</v>
      </c>
    </row>
    <row r="6" spans="1:10" s="6" customFormat="1" ht="48.75" customHeight="1">
      <c r="A6" s="140" t="s">
        <v>0</v>
      </c>
      <c r="B6" s="140" t="s">
        <v>3</v>
      </c>
      <c r="C6" s="140" t="s">
        <v>5</v>
      </c>
      <c r="D6" s="140" t="s">
        <v>137</v>
      </c>
      <c r="E6" s="140"/>
      <c r="F6" s="140"/>
      <c r="G6" s="140" t="s">
        <v>149</v>
      </c>
      <c r="H6" s="141"/>
      <c r="I6" s="141"/>
      <c r="J6" s="142" t="s">
        <v>106</v>
      </c>
    </row>
    <row r="7" spans="1:10" s="6" customFormat="1" ht="15" customHeight="1">
      <c r="A7" s="140"/>
      <c r="B7" s="140"/>
      <c r="C7" s="140"/>
      <c r="D7" s="142" t="s">
        <v>1</v>
      </c>
      <c r="E7" s="140" t="s">
        <v>21</v>
      </c>
      <c r="F7" s="140"/>
      <c r="G7" s="140" t="s">
        <v>104</v>
      </c>
      <c r="H7" s="140" t="s">
        <v>20</v>
      </c>
      <c r="I7" s="140"/>
      <c r="J7" s="141"/>
    </row>
    <row r="8" spans="1:10" s="6" customFormat="1" ht="93" customHeight="1">
      <c r="A8" s="141"/>
      <c r="B8" s="141"/>
      <c r="C8" s="141"/>
      <c r="D8" s="142"/>
      <c r="E8" s="9" t="s">
        <v>2</v>
      </c>
      <c r="F8" s="10" t="s">
        <v>4</v>
      </c>
      <c r="G8" s="141"/>
      <c r="H8" s="9" t="s">
        <v>2</v>
      </c>
      <c r="I8" s="10" t="s">
        <v>4</v>
      </c>
      <c r="J8" s="141"/>
    </row>
    <row r="9" spans="1:10" s="7" customFormat="1" ht="15.7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</row>
    <row r="10" spans="1:10" s="1" customFormat="1" ht="19.5" customHeight="1">
      <c r="A10" s="16" t="s">
        <v>22</v>
      </c>
      <c r="B10" s="16"/>
      <c r="C10" s="12" t="s">
        <v>23</v>
      </c>
      <c r="D10" s="67">
        <f aca="true" t="shared" si="0" ref="D10:D21">SUM(E10:F10)</f>
        <v>329660.42000000004</v>
      </c>
      <c r="E10" s="67">
        <f>SUM(E11:E13)</f>
        <v>156160.42</v>
      </c>
      <c r="F10" s="67">
        <f>SUM(F11:F13)</f>
        <v>173500</v>
      </c>
      <c r="G10" s="67">
        <f aca="true" t="shared" si="1" ref="G10:G44">SUM(H10:I10)</f>
        <v>297986.5</v>
      </c>
      <c r="H10" s="67">
        <f>SUM(H11:H13)</f>
        <v>152776.27000000002</v>
      </c>
      <c r="I10" s="67">
        <f>SUM(I11:I13)</f>
        <v>145210.23</v>
      </c>
      <c r="J10" s="68">
        <f>G10/D10</f>
        <v>0.90391955455253</v>
      </c>
    </row>
    <row r="11" spans="1:10" s="4" customFormat="1" ht="35.25" customHeight="1">
      <c r="A11" s="17"/>
      <c r="B11" s="15" t="s">
        <v>95</v>
      </c>
      <c r="C11" s="13" t="s">
        <v>96</v>
      </c>
      <c r="D11" s="69">
        <f t="shared" si="0"/>
        <v>173500</v>
      </c>
      <c r="E11" s="69">
        <v>0</v>
      </c>
      <c r="F11" s="70">
        <v>173500</v>
      </c>
      <c r="G11" s="69">
        <f t="shared" si="1"/>
        <v>145210.23</v>
      </c>
      <c r="H11" s="69">
        <v>0</v>
      </c>
      <c r="I11" s="70">
        <v>145210.23</v>
      </c>
      <c r="J11" s="71">
        <f aca="true" t="shared" si="2" ref="J11:J79">G11/D11</f>
        <v>0.8369465706051874</v>
      </c>
    </row>
    <row r="12" spans="1:10" s="4" customFormat="1" ht="25.5" customHeight="1">
      <c r="A12" s="17"/>
      <c r="B12" s="17" t="s">
        <v>36</v>
      </c>
      <c r="C12" s="13" t="s">
        <v>37</v>
      </c>
      <c r="D12" s="69">
        <f t="shared" si="0"/>
        <v>15000</v>
      </c>
      <c r="E12" s="69">
        <v>15000</v>
      </c>
      <c r="F12" s="69">
        <v>0</v>
      </c>
      <c r="G12" s="69">
        <f t="shared" si="1"/>
        <v>11616.29</v>
      </c>
      <c r="H12" s="69">
        <v>11616.29</v>
      </c>
      <c r="I12" s="69">
        <v>0</v>
      </c>
      <c r="J12" s="71">
        <f t="shared" si="2"/>
        <v>0.7744193333333333</v>
      </c>
    </row>
    <row r="13" spans="1:10" s="4" customFormat="1" ht="25.5" customHeight="1">
      <c r="A13" s="17"/>
      <c r="B13" s="17" t="s">
        <v>107</v>
      </c>
      <c r="C13" s="13" t="s">
        <v>78</v>
      </c>
      <c r="D13" s="69">
        <f t="shared" si="0"/>
        <v>141160.42</v>
      </c>
      <c r="E13" s="69">
        <v>141160.42</v>
      </c>
      <c r="F13" s="69">
        <v>0</v>
      </c>
      <c r="G13" s="69">
        <f t="shared" si="1"/>
        <v>141159.98</v>
      </c>
      <c r="H13" s="69">
        <v>141159.98</v>
      </c>
      <c r="I13" s="69">
        <v>0</v>
      </c>
      <c r="J13" s="71">
        <f t="shared" si="2"/>
        <v>0.999996882978954</v>
      </c>
    </row>
    <row r="14" spans="1:10" s="1" customFormat="1" ht="24.75" customHeight="1">
      <c r="A14" s="16">
        <v>150</v>
      </c>
      <c r="B14" s="16"/>
      <c r="C14" s="12" t="s">
        <v>92</v>
      </c>
      <c r="D14" s="67">
        <f t="shared" si="0"/>
        <v>10704</v>
      </c>
      <c r="E14" s="67">
        <f>SUM(E15)</f>
        <v>0</v>
      </c>
      <c r="F14" s="67">
        <f>SUM(F15)</f>
        <v>10704</v>
      </c>
      <c r="G14" s="67">
        <f t="shared" si="1"/>
        <v>10703.96</v>
      </c>
      <c r="H14" s="72">
        <f>SUM(H15)</f>
        <v>0</v>
      </c>
      <c r="I14" s="72">
        <f>SUM(I15)</f>
        <v>10703.96</v>
      </c>
      <c r="J14" s="68">
        <f t="shared" si="2"/>
        <v>0.9999962630792226</v>
      </c>
    </row>
    <row r="15" spans="1:10" s="4" customFormat="1" ht="26.25" customHeight="1">
      <c r="A15" s="17"/>
      <c r="B15" s="17" t="s">
        <v>93</v>
      </c>
      <c r="C15" s="13" t="s">
        <v>94</v>
      </c>
      <c r="D15" s="69">
        <f t="shared" si="0"/>
        <v>10704</v>
      </c>
      <c r="E15" s="69">
        <v>0</v>
      </c>
      <c r="F15" s="73">
        <v>10704</v>
      </c>
      <c r="G15" s="69">
        <f t="shared" si="1"/>
        <v>10703.96</v>
      </c>
      <c r="H15" s="74">
        <v>0</v>
      </c>
      <c r="I15" s="69">
        <v>10703.96</v>
      </c>
      <c r="J15" s="71">
        <f t="shared" si="2"/>
        <v>0.9999962630792226</v>
      </c>
    </row>
    <row r="16" spans="1:10" s="1" customFormat="1" ht="25.5" customHeight="1">
      <c r="A16" s="16" t="s">
        <v>38</v>
      </c>
      <c r="B16" s="16"/>
      <c r="C16" s="12" t="s">
        <v>39</v>
      </c>
      <c r="D16" s="67">
        <f t="shared" si="0"/>
        <v>6434556.68</v>
      </c>
      <c r="E16" s="67">
        <f>SUM(E17:E19)</f>
        <v>1445712.3399999999</v>
      </c>
      <c r="F16" s="67">
        <f>SUM(F17:F19)</f>
        <v>4988844.34</v>
      </c>
      <c r="G16" s="67">
        <f t="shared" si="1"/>
        <v>6199716.5</v>
      </c>
      <c r="H16" s="67">
        <f>SUM(H17:H19)</f>
        <v>1394351.48</v>
      </c>
      <c r="I16" s="67">
        <f>SUM(I17:I19)</f>
        <v>4805365.02</v>
      </c>
      <c r="J16" s="68">
        <f t="shared" si="2"/>
        <v>0.9635032852022372</v>
      </c>
    </row>
    <row r="17" spans="1:10" s="4" customFormat="1" ht="21.75" customHeight="1">
      <c r="A17" s="17"/>
      <c r="B17" s="17" t="s">
        <v>40</v>
      </c>
      <c r="C17" s="13" t="s">
        <v>41</v>
      </c>
      <c r="D17" s="69">
        <f t="shared" si="0"/>
        <v>522000</v>
      </c>
      <c r="E17" s="69">
        <v>522000</v>
      </c>
      <c r="F17" s="69">
        <v>0</v>
      </c>
      <c r="G17" s="69">
        <f t="shared" si="1"/>
        <v>506038.5</v>
      </c>
      <c r="H17" s="69">
        <v>506038.5</v>
      </c>
      <c r="I17" s="69">
        <v>0</v>
      </c>
      <c r="J17" s="71">
        <f t="shared" si="2"/>
        <v>0.9694224137931035</v>
      </c>
    </row>
    <row r="18" spans="1:10" s="4" customFormat="1" ht="21.75" customHeight="1">
      <c r="A18" s="17"/>
      <c r="B18" s="17" t="s">
        <v>150</v>
      </c>
      <c r="C18" s="13" t="s">
        <v>151</v>
      </c>
      <c r="D18" s="69">
        <f t="shared" si="0"/>
        <v>75000</v>
      </c>
      <c r="E18" s="69">
        <v>0</v>
      </c>
      <c r="F18" s="69">
        <v>75000</v>
      </c>
      <c r="G18" s="69">
        <f t="shared" si="1"/>
        <v>75000</v>
      </c>
      <c r="H18" s="69">
        <v>0</v>
      </c>
      <c r="I18" s="69">
        <v>75000</v>
      </c>
      <c r="J18" s="71"/>
    </row>
    <row r="19" spans="1:10" s="4" customFormat="1" ht="27" customHeight="1">
      <c r="A19" s="17"/>
      <c r="B19" s="17" t="s">
        <v>42</v>
      </c>
      <c r="C19" s="13" t="s">
        <v>43</v>
      </c>
      <c r="D19" s="69">
        <f t="shared" si="0"/>
        <v>5837556.68</v>
      </c>
      <c r="E19" s="69">
        <v>923712.34</v>
      </c>
      <c r="F19" s="73">
        <v>4913844.34</v>
      </c>
      <c r="G19" s="69">
        <f t="shared" si="1"/>
        <v>5618678</v>
      </c>
      <c r="H19" s="74">
        <v>888312.98</v>
      </c>
      <c r="I19" s="73">
        <v>4730365.02</v>
      </c>
      <c r="J19" s="71">
        <f t="shared" si="2"/>
        <v>0.962505086974162</v>
      </c>
    </row>
    <row r="20" spans="1:10" s="29" customFormat="1" ht="25.5" customHeight="1">
      <c r="A20" s="16" t="s">
        <v>24</v>
      </c>
      <c r="B20" s="16"/>
      <c r="C20" s="12" t="s">
        <v>25</v>
      </c>
      <c r="D20" s="67">
        <f t="shared" si="0"/>
        <v>252000</v>
      </c>
      <c r="E20" s="67">
        <f>SUM(E21)</f>
        <v>252000</v>
      </c>
      <c r="F20" s="67">
        <f>SUM(F21)</f>
        <v>0</v>
      </c>
      <c r="G20" s="67">
        <f t="shared" si="1"/>
        <v>222904.85</v>
      </c>
      <c r="H20" s="67">
        <f>SUM(H21)</f>
        <v>222904.85</v>
      </c>
      <c r="I20" s="67">
        <f>SUM(I21)</f>
        <v>0</v>
      </c>
      <c r="J20" s="68">
        <f t="shared" si="2"/>
        <v>0.8845430555555556</v>
      </c>
    </row>
    <row r="21" spans="1:10" s="4" customFormat="1" ht="30.75" customHeight="1">
      <c r="A21" s="17"/>
      <c r="B21" s="17" t="s">
        <v>44</v>
      </c>
      <c r="C21" s="13" t="s">
        <v>45</v>
      </c>
      <c r="D21" s="69">
        <f t="shared" si="0"/>
        <v>252000</v>
      </c>
      <c r="E21" s="69">
        <v>252000</v>
      </c>
      <c r="F21" s="69">
        <v>0</v>
      </c>
      <c r="G21" s="69">
        <f t="shared" si="1"/>
        <v>222904.85</v>
      </c>
      <c r="H21" s="69">
        <v>222904.85</v>
      </c>
      <c r="I21" s="69">
        <v>0</v>
      </c>
      <c r="J21" s="71">
        <f t="shared" si="2"/>
        <v>0.8845430555555556</v>
      </c>
    </row>
    <row r="22" spans="1:10" s="29" customFormat="1" ht="27" customHeight="1">
      <c r="A22" s="16" t="s">
        <v>46</v>
      </c>
      <c r="B22" s="16"/>
      <c r="C22" s="12" t="s">
        <v>47</v>
      </c>
      <c r="D22" s="67">
        <f aca="true" t="shared" si="3" ref="D22:D44">SUM(E22:F22)</f>
        <v>249470</v>
      </c>
      <c r="E22" s="67">
        <f>SUM(E23:E23)</f>
        <v>249470</v>
      </c>
      <c r="F22" s="67">
        <f>SUM(F23:F23)</f>
        <v>0</v>
      </c>
      <c r="G22" s="67">
        <f t="shared" si="1"/>
        <v>184737.07</v>
      </c>
      <c r="H22" s="67">
        <f>SUM(H23:H23)</f>
        <v>184737.07</v>
      </c>
      <c r="I22" s="67">
        <f>SUM(I23:I23)</f>
        <v>0</v>
      </c>
      <c r="J22" s="68">
        <f t="shared" si="2"/>
        <v>0.7405181785385017</v>
      </c>
    </row>
    <row r="23" spans="1:10" s="4" customFormat="1" ht="27.75" customHeight="1">
      <c r="A23" s="17"/>
      <c r="B23" s="17" t="s">
        <v>48</v>
      </c>
      <c r="C23" s="13" t="s">
        <v>49</v>
      </c>
      <c r="D23" s="69">
        <f t="shared" si="3"/>
        <v>249470</v>
      </c>
      <c r="E23" s="69">
        <v>249470</v>
      </c>
      <c r="F23" s="69">
        <v>0</v>
      </c>
      <c r="G23" s="69">
        <f t="shared" si="1"/>
        <v>184737.07</v>
      </c>
      <c r="H23" s="69">
        <v>184737.07</v>
      </c>
      <c r="I23" s="69">
        <v>0</v>
      </c>
      <c r="J23" s="71">
        <f t="shared" si="2"/>
        <v>0.7405181785385017</v>
      </c>
    </row>
    <row r="24" spans="1:10" s="29" customFormat="1" ht="42" customHeight="1">
      <c r="A24" s="16" t="s">
        <v>26</v>
      </c>
      <c r="B24" s="20"/>
      <c r="C24" s="21" t="s">
        <v>27</v>
      </c>
      <c r="D24" s="67">
        <f t="shared" si="3"/>
        <v>4652678</v>
      </c>
      <c r="E24" s="67">
        <f>SUM(E25:E29)</f>
        <v>4399242</v>
      </c>
      <c r="F24" s="75">
        <f>SUM(F25:F29)</f>
        <v>253436</v>
      </c>
      <c r="G24" s="67">
        <f t="shared" si="1"/>
        <v>4418402.09</v>
      </c>
      <c r="H24" s="67">
        <f>SUM(H25:H29)</f>
        <v>4165749.04</v>
      </c>
      <c r="I24" s="67">
        <f>SUM(I25:I29)</f>
        <v>252653.05</v>
      </c>
      <c r="J24" s="68">
        <f t="shared" si="2"/>
        <v>0.9496470828198298</v>
      </c>
    </row>
    <row r="25" spans="1:10" s="4" customFormat="1" ht="30.75" customHeight="1">
      <c r="A25" s="17"/>
      <c r="B25" s="18">
        <v>75011</v>
      </c>
      <c r="C25" s="19" t="s">
        <v>102</v>
      </c>
      <c r="D25" s="69">
        <f t="shared" si="3"/>
        <v>58352</v>
      </c>
      <c r="E25" s="69">
        <v>58352</v>
      </c>
      <c r="F25" s="69">
        <v>0</v>
      </c>
      <c r="G25" s="69">
        <f t="shared" si="1"/>
        <v>58352</v>
      </c>
      <c r="H25" s="69">
        <v>58352</v>
      </c>
      <c r="I25" s="69">
        <v>0</v>
      </c>
      <c r="J25" s="71">
        <f t="shared" si="2"/>
        <v>1</v>
      </c>
    </row>
    <row r="26" spans="1:10" s="4" customFormat="1" ht="27.75" customHeight="1">
      <c r="A26" s="17"/>
      <c r="B26" s="18">
        <v>75022</v>
      </c>
      <c r="C26" s="19" t="s">
        <v>50</v>
      </c>
      <c r="D26" s="69">
        <f t="shared" si="3"/>
        <v>231710</v>
      </c>
      <c r="E26" s="69">
        <v>231710</v>
      </c>
      <c r="F26" s="69">
        <v>0</v>
      </c>
      <c r="G26" s="69">
        <f t="shared" si="1"/>
        <v>209845.58</v>
      </c>
      <c r="H26" s="69">
        <v>209845.58</v>
      </c>
      <c r="I26" s="69">
        <v>0</v>
      </c>
      <c r="J26" s="71">
        <f t="shared" si="2"/>
        <v>0.9056388589184756</v>
      </c>
    </row>
    <row r="27" spans="1:10" s="4" customFormat="1" ht="26.25" customHeight="1">
      <c r="A27" s="17"/>
      <c r="B27" s="18">
        <v>75023</v>
      </c>
      <c r="C27" s="19" t="s">
        <v>51</v>
      </c>
      <c r="D27" s="69">
        <f t="shared" si="3"/>
        <v>4113240</v>
      </c>
      <c r="E27" s="69">
        <v>3879680</v>
      </c>
      <c r="F27" s="73">
        <v>233560</v>
      </c>
      <c r="G27" s="69">
        <f t="shared" si="1"/>
        <v>3917648.79</v>
      </c>
      <c r="H27" s="69">
        <v>3684871.52</v>
      </c>
      <c r="I27" s="73">
        <v>232777.27</v>
      </c>
      <c r="J27" s="71">
        <f t="shared" si="2"/>
        <v>0.9524483837558713</v>
      </c>
    </row>
    <row r="28" spans="1:10" s="4" customFormat="1" ht="31.5" customHeight="1">
      <c r="A28" s="17"/>
      <c r="B28" s="18">
        <v>75075</v>
      </c>
      <c r="C28" s="19" t="s">
        <v>52</v>
      </c>
      <c r="D28" s="69">
        <f t="shared" si="3"/>
        <v>147500</v>
      </c>
      <c r="E28" s="69">
        <v>147500</v>
      </c>
      <c r="F28" s="69">
        <v>0</v>
      </c>
      <c r="G28" s="69">
        <f t="shared" si="1"/>
        <v>143559.94</v>
      </c>
      <c r="H28" s="69">
        <v>143559.94</v>
      </c>
      <c r="I28" s="69">
        <v>0</v>
      </c>
      <c r="J28" s="71">
        <f t="shared" si="2"/>
        <v>0.9732877288135593</v>
      </c>
    </row>
    <row r="29" spans="1:10" s="4" customFormat="1" ht="25.5" customHeight="1">
      <c r="A29" s="17"/>
      <c r="B29" s="17" t="s">
        <v>98</v>
      </c>
      <c r="C29" s="13" t="s">
        <v>78</v>
      </c>
      <c r="D29" s="69">
        <f t="shared" si="3"/>
        <v>101876</v>
      </c>
      <c r="E29" s="69">
        <v>82000</v>
      </c>
      <c r="F29" s="73">
        <v>19876</v>
      </c>
      <c r="G29" s="69">
        <f t="shared" si="1"/>
        <v>88995.78</v>
      </c>
      <c r="H29" s="69">
        <v>69120</v>
      </c>
      <c r="I29" s="73">
        <v>19875.78</v>
      </c>
      <c r="J29" s="71">
        <f t="shared" si="2"/>
        <v>0.8735696336723076</v>
      </c>
    </row>
    <row r="30" spans="1:10" s="29" customFormat="1" ht="72.75" customHeight="1">
      <c r="A30" s="16" t="s">
        <v>28</v>
      </c>
      <c r="B30" s="20"/>
      <c r="C30" s="21" t="s">
        <v>29</v>
      </c>
      <c r="D30" s="67">
        <f t="shared" si="3"/>
        <v>84330</v>
      </c>
      <c r="E30" s="67">
        <f>SUM(E31:E35)</f>
        <v>84330</v>
      </c>
      <c r="F30" s="67">
        <f>SUM(F31:F35)</f>
        <v>0</v>
      </c>
      <c r="G30" s="67">
        <f t="shared" si="1"/>
        <v>82211.53</v>
      </c>
      <c r="H30" s="67">
        <f>SUM(H31:H35)</f>
        <v>82211.53</v>
      </c>
      <c r="I30" s="67">
        <f>SUM(I31:I35)</f>
        <v>0</v>
      </c>
      <c r="J30" s="68">
        <f t="shared" si="2"/>
        <v>0.9748788094391082</v>
      </c>
    </row>
    <row r="31" spans="1:10" s="4" customFormat="1" ht="46.5" customHeight="1">
      <c r="A31" s="17"/>
      <c r="B31" s="18">
        <v>75101</v>
      </c>
      <c r="C31" s="19" t="s">
        <v>53</v>
      </c>
      <c r="D31" s="69">
        <f t="shared" si="3"/>
        <v>1683</v>
      </c>
      <c r="E31" s="69">
        <v>1683</v>
      </c>
      <c r="F31" s="69">
        <v>0</v>
      </c>
      <c r="G31" s="69">
        <f t="shared" si="1"/>
        <v>1682.84</v>
      </c>
      <c r="H31" s="69">
        <v>1682.84</v>
      </c>
      <c r="I31" s="69">
        <v>0</v>
      </c>
      <c r="J31" s="71">
        <f t="shared" si="2"/>
        <v>0.9999049316696375</v>
      </c>
    </row>
    <row r="32" spans="1:10" s="4" customFormat="1" ht="46.5" customHeight="1">
      <c r="A32" s="17"/>
      <c r="B32" s="18">
        <v>75107</v>
      </c>
      <c r="C32" s="19" t="s">
        <v>128</v>
      </c>
      <c r="D32" s="69">
        <f t="shared" si="3"/>
        <v>36998</v>
      </c>
      <c r="E32" s="69">
        <v>36998</v>
      </c>
      <c r="F32" s="69">
        <v>0</v>
      </c>
      <c r="G32" s="69">
        <f t="shared" si="1"/>
        <v>36290.27</v>
      </c>
      <c r="H32" s="69">
        <v>36290.27</v>
      </c>
      <c r="I32" s="69">
        <v>0</v>
      </c>
      <c r="J32" s="71">
        <f t="shared" si="2"/>
        <v>0.9808711281690902</v>
      </c>
    </row>
    <row r="33" spans="1:10" s="4" customFormat="1" ht="46.5" customHeight="1">
      <c r="A33" s="17"/>
      <c r="B33" s="18">
        <v>75108</v>
      </c>
      <c r="C33" s="19" t="s">
        <v>152</v>
      </c>
      <c r="D33" s="69">
        <f t="shared" si="3"/>
        <v>21070</v>
      </c>
      <c r="E33" s="69">
        <v>21070</v>
      </c>
      <c r="F33" s="69">
        <v>0</v>
      </c>
      <c r="G33" s="69">
        <f t="shared" si="1"/>
        <v>20959.58</v>
      </c>
      <c r="H33" s="69">
        <v>20959.58</v>
      </c>
      <c r="I33" s="69">
        <v>0</v>
      </c>
      <c r="J33" s="71">
        <f t="shared" si="2"/>
        <v>0.9947593735168487</v>
      </c>
    </row>
    <row r="34" spans="1:10" s="4" customFormat="1" ht="96" customHeight="1">
      <c r="A34" s="17"/>
      <c r="B34" s="18">
        <v>75109</v>
      </c>
      <c r="C34" s="19" t="s">
        <v>153</v>
      </c>
      <c r="D34" s="69">
        <f t="shared" si="3"/>
        <v>5416</v>
      </c>
      <c r="E34" s="69">
        <v>5416</v>
      </c>
      <c r="F34" s="69">
        <v>0</v>
      </c>
      <c r="G34" s="69">
        <f t="shared" si="1"/>
        <v>4540.48</v>
      </c>
      <c r="H34" s="69">
        <v>4540.48</v>
      </c>
      <c r="I34" s="69">
        <v>0</v>
      </c>
      <c r="J34" s="71">
        <f t="shared" si="2"/>
        <v>0.8383456425406203</v>
      </c>
    </row>
    <row r="35" spans="1:10" s="4" customFormat="1" ht="46.5" customHeight="1">
      <c r="A35" s="17"/>
      <c r="B35" s="18">
        <v>75110</v>
      </c>
      <c r="C35" s="19" t="s">
        <v>154</v>
      </c>
      <c r="D35" s="69">
        <f t="shared" si="3"/>
        <v>19163</v>
      </c>
      <c r="E35" s="69">
        <v>19163</v>
      </c>
      <c r="F35" s="69">
        <v>0</v>
      </c>
      <c r="G35" s="69">
        <f t="shared" si="1"/>
        <v>18738.36</v>
      </c>
      <c r="H35" s="69">
        <v>18738.36</v>
      </c>
      <c r="I35" s="69">
        <v>0</v>
      </c>
      <c r="J35" s="71">
        <f t="shared" si="2"/>
        <v>0.9778406303814643</v>
      </c>
    </row>
    <row r="36" spans="1:10" s="29" customFormat="1" ht="42" customHeight="1">
      <c r="A36" s="16" t="s">
        <v>30</v>
      </c>
      <c r="B36" s="20"/>
      <c r="C36" s="21" t="s">
        <v>31</v>
      </c>
      <c r="D36" s="67">
        <f t="shared" si="3"/>
        <v>571996</v>
      </c>
      <c r="E36" s="67">
        <f>SUM(E37:E38)</f>
        <v>372200</v>
      </c>
      <c r="F36" s="67">
        <f>SUM(F37:F38)</f>
        <v>199796</v>
      </c>
      <c r="G36" s="67">
        <f t="shared" si="1"/>
        <v>533336.96</v>
      </c>
      <c r="H36" s="67">
        <f>SUM(H37:H38)</f>
        <v>333791.36</v>
      </c>
      <c r="I36" s="67">
        <f>SUM(I37:I38)</f>
        <v>199545.6</v>
      </c>
      <c r="J36" s="68">
        <f t="shared" si="2"/>
        <v>0.9324137931034482</v>
      </c>
    </row>
    <row r="37" spans="1:10" s="4" customFormat="1" ht="30.75" customHeight="1">
      <c r="A37" s="17"/>
      <c r="B37" s="18">
        <v>75404</v>
      </c>
      <c r="C37" s="19" t="s">
        <v>116</v>
      </c>
      <c r="D37" s="69">
        <f t="shared" si="3"/>
        <v>17000</v>
      </c>
      <c r="E37" s="69">
        <v>17000</v>
      </c>
      <c r="F37" s="73">
        <v>0</v>
      </c>
      <c r="G37" s="69">
        <f t="shared" si="1"/>
        <v>17000</v>
      </c>
      <c r="H37" s="69">
        <v>17000</v>
      </c>
      <c r="I37" s="76">
        <v>0</v>
      </c>
      <c r="J37" s="71">
        <f t="shared" si="2"/>
        <v>1</v>
      </c>
    </row>
    <row r="38" spans="1:10" s="4" customFormat="1" ht="29.25" customHeight="1">
      <c r="A38" s="17"/>
      <c r="B38" s="18">
        <v>75412</v>
      </c>
      <c r="C38" s="19" t="s">
        <v>54</v>
      </c>
      <c r="D38" s="69">
        <f t="shared" si="3"/>
        <v>554996</v>
      </c>
      <c r="E38" s="69">
        <v>355200</v>
      </c>
      <c r="F38" s="73">
        <v>199796</v>
      </c>
      <c r="G38" s="69">
        <f t="shared" si="1"/>
        <v>516336.95999999996</v>
      </c>
      <c r="H38" s="69">
        <v>316791.36</v>
      </c>
      <c r="I38" s="73">
        <v>199545.6</v>
      </c>
      <c r="J38" s="71">
        <f t="shared" si="2"/>
        <v>0.930343570043748</v>
      </c>
    </row>
    <row r="39" spans="1:10" s="29" customFormat="1" ht="42" customHeight="1">
      <c r="A39" s="16" t="s">
        <v>55</v>
      </c>
      <c r="B39" s="20"/>
      <c r="C39" s="21" t="s">
        <v>56</v>
      </c>
      <c r="D39" s="67">
        <f t="shared" si="3"/>
        <v>170954</v>
      </c>
      <c r="E39" s="67">
        <f>SUM(E40)</f>
        <v>170954</v>
      </c>
      <c r="F39" s="67">
        <f>SUM(F40)</f>
        <v>0</v>
      </c>
      <c r="G39" s="67">
        <f t="shared" si="1"/>
        <v>140129.78</v>
      </c>
      <c r="H39" s="67">
        <f>SUM(H40)</f>
        <v>140129.78</v>
      </c>
      <c r="I39" s="67">
        <f>SUM(I40)</f>
        <v>0</v>
      </c>
      <c r="J39" s="68">
        <f t="shared" si="2"/>
        <v>0.8196928998444026</v>
      </c>
    </row>
    <row r="40" spans="1:10" s="4" customFormat="1" ht="61.5" customHeight="1">
      <c r="A40" s="17"/>
      <c r="B40" s="18">
        <v>75702</v>
      </c>
      <c r="C40" s="19" t="s">
        <v>57</v>
      </c>
      <c r="D40" s="69">
        <f t="shared" si="3"/>
        <v>170954</v>
      </c>
      <c r="E40" s="69">
        <v>170954</v>
      </c>
      <c r="F40" s="69">
        <v>0</v>
      </c>
      <c r="G40" s="69">
        <f t="shared" si="1"/>
        <v>140129.78</v>
      </c>
      <c r="H40" s="69">
        <v>140129.78</v>
      </c>
      <c r="I40" s="69">
        <v>0</v>
      </c>
      <c r="J40" s="71">
        <f t="shared" si="2"/>
        <v>0.8196928998444026</v>
      </c>
    </row>
    <row r="41" spans="1:10" s="29" customFormat="1" ht="29.25" customHeight="1">
      <c r="A41" s="22" t="s">
        <v>32</v>
      </c>
      <c r="B41" s="23"/>
      <c r="C41" s="24" t="s">
        <v>33</v>
      </c>
      <c r="D41" s="67">
        <f t="shared" si="3"/>
        <v>214520</v>
      </c>
      <c r="E41" s="67">
        <f>SUM(E42:E43)</f>
        <v>214520</v>
      </c>
      <c r="F41" s="67">
        <f>SUM(F42:F43)</f>
        <v>0</v>
      </c>
      <c r="G41" s="67">
        <f t="shared" si="1"/>
        <v>25985.57</v>
      </c>
      <c r="H41" s="67">
        <f>SUM(H42:H43)</f>
        <v>25985.57</v>
      </c>
      <c r="I41" s="67">
        <f>SUM(I42:I43)</f>
        <v>0</v>
      </c>
      <c r="J41" s="68">
        <f t="shared" si="2"/>
        <v>0.12113355398098079</v>
      </c>
    </row>
    <row r="42" spans="1:10" s="4" customFormat="1" ht="24.75" customHeight="1">
      <c r="A42" s="17"/>
      <c r="B42" s="18">
        <v>75814</v>
      </c>
      <c r="C42" s="19" t="s">
        <v>58</v>
      </c>
      <c r="D42" s="69">
        <f t="shared" si="3"/>
        <v>26030</v>
      </c>
      <c r="E42" s="69">
        <v>26030</v>
      </c>
      <c r="F42" s="69">
        <v>0</v>
      </c>
      <c r="G42" s="69">
        <f t="shared" si="1"/>
        <v>25985.57</v>
      </c>
      <c r="H42" s="69">
        <v>25985.57</v>
      </c>
      <c r="I42" s="69">
        <v>0</v>
      </c>
      <c r="J42" s="71">
        <f t="shared" si="2"/>
        <v>0.998293123319247</v>
      </c>
    </row>
    <row r="43" spans="1:10" s="49" customFormat="1" ht="27" customHeight="1">
      <c r="A43" s="26"/>
      <c r="B43" s="27">
        <v>75818</v>
      </c>
      <c r="C43" s="28" t="s">
        <v>59</v>
      </c>
      <c r="D43" s="69">
        <f t="shared" si="3"/>
        <v>188490</v>
      </c>
      <c r="E43" s="69">
        <v>188490</v>
      </c>
      <c r="F43" s="69">
        <v>0</v>
      </c>
      <c r="G43" s="69">
        <f t="shared" si="1"/>
        <v>0</v>
      </c>
      <c r="H43" s="69">
        <v>0</v>
      </c>
      <c r="I43" s="69">
        <v>0</v>
      </c>
      <c r="J43" s="71">
        <f t="shared" si="2"/>
        <v>0</v>
      </c>
    </row>
    <row r="44" spans="1:10" s="1" customFormat="1" ht="38.25" customHeight="1">
      <c r="A44" s="16" t="s">
        <v>60</v>
      </c>
      <c r="B44" s="20"/>
      <c r="C44" s="21" t="s">
        <v>61</v>
      </c>
      <c r="D44" s="67">
        <f t="shared" si="3"/>
        <v>16779619.67</v>
      </c>
      <c r="E44" s="67">
        <f>SUM(E45:E55)</f>
        <v>15355597.67</v>
      </c>
      <c r="F44" s="67">
        <f>SUM(F45:F55)</f>
        <v>1424022</v>
      </c>
      <c r="G44" s="67">
        <f t="shared" si="1"/>
        <v>16241613.93</v>
      </c>
      <c r="H44" s="67">
        <f>SUM(H45:H55)</f>
        <v>14857146.45</v>
      </c>
      <c r="I44" s="67">
        <f>SUM(I45:I55)</f>
        <v>1384467.48</v>
      </c>
      <c r="J44" s="68">
        <f t="shared" si="2"/>
        <v>0.9679369526496543</v>
      </c>
    </row>
    <row r="45" spans="1:10" s="49" customFormat="1" ht="28.5" customHeight="1">
      <c r="A45" s="26"/>
      <c r="B45" s="27">
        <v>80101</v>
      </c>
      <c r="C45" s="28" t="s">
        <v>62</v>
      </c>
      <c r="D45" s="96">
        <f aca="true" t="shared" si="4" ref="D45:D55">SUM(E45:F45)</f>
        <v>9515978</v>
      </c>
      <c r="E45" s="96">
        <v>8091956</v>
      </c>
      <c r="F45" s="97">
        <v>1424022</v>
      </c>
      <c r="G45" s="96">
        <f aca="true" t="shared" si="5" ref="G45:G55">SUM(H45:I45)</f>
        <v>9336206.71</v>
      </c>
      <c r="H45" s="96">
        <v>7951739.23</v>
      </c>
      <c r="I45" s="97">
        <v>1384467.48</v>
      </c>
      <c r="J45" s="98">
        <f t="shared" si="2"/>
        <v>0.9811084798640771</v>
      </c>
    </row>
    <row r="46" spans="1:10" s="4" customFormat="1" ht="45.75" customHeight="1">
      <c r="A46" s="17"/>
      <c r="B46" s="18">
        <v>80103</v>
      </c>
      <c r="C46" s="19" t="s">
        <v>63</v>
      </c>
      <c r="D46" s="69">
        <f t="shared" si="4"/>
        <v>635724</v>
      </c>
      <c r="E46" s="69">
        <v>635724</v>
      </c>
      <c r="F46" s="69">
        <v>0</v>
      </c>
      <c r="G46" s="69">
        <f t="shared" si="5"/>
        <v>615018.69</v>
      </c>
      <c r="H46" s="69">
        <v>615018.69</v>
      </c>
      <c r="I46" s="69">
        <v>0</v>
      </c>
      <c r="J46" s="71">
        <f t="shared" si="2"/>
        <v>0.9674303471317741</v>
      </c>
    </row>
    <row r="47" spans="1:10" s="4" customFormat="1" ht="25.5" customHeight="1">
      <c r="A47" s="17"/>
      <c r="B47" s="18">
        <v>80104</v>
      </c>
      <c r="C47" s="19" t="s">
        <v>64</v>
      </c>
      <c r="D47" s="69">
        <f t="shared" si="4"/>
        <v>1438866</v>
      </c>
      <c r="E47" s="69">
        <v>1438866</v>
      </c>
      <c r="F47" s="69">
        <v>0</v>
      </c>
      <c r="G47" s="69">
        <f t="shared" si="5"/>
        <v>1219764.95</v>
      </c>
      <c r="H47" s="69">
        <v>1219764.95</v>
      </c>
      <c r="I47" s="69">
        <v>0</v>
      </c>
      <c r="J47" s="71">
        <f t="shared" si="2"/>
        <v>0.8477265777355223</v>
      </c>
    </row>
    <row r="48" spans="1:10" s="4" customFormat="1" ht="25.5" customHeight="1">
      <c r="A48" s="17"/>
      <c r="B48" s="18">
        <v>80110</v>
      </c>
      <c r="C48" s="19" t="s">
        <v>65</v>
      </c>
      <c r="D48" s="69">
        <f t="shared" si="4"/>
        <v>2820522</v>
      </c>
      <c r="E48" s="69">
        <v>2820522</v>
      </c>
      <c r="F48" s="69">
        <v>0</v>
      </c>
      <c r="G48" s="69">
        <f t="shared" si="5"/>
        <v>2787376.16</v>
      </c>
      <c r="H48" s="69">
        <v>2787376.16</v>
      </c>
      <c r="I48" s="69">
        <v>0</v>
      </c>
      <c r="J48" s="71">
        <f t="shared" si="2"/>
        <v>0.988248331337249</v>
      </c>
    </row>
    <row r="49" spans="1:10" s="4" customFormat="1" ht="25.5" customHeight="1">
      <c r="A49" s="17"/>
      <c r="B49" s="18">
        <v>80113</v>
      </c>
      <c r="C49" s="19" t="s">
        <v>66</v>
      </c>
      <c r="D49" s="69">
        <f t="shared" si="4"/>
        <v>348183.35</v>
      </c>
      <c r="E49" s="69">
        <v>348183.35</v>
      </c>
      <c r="F49" s="69">
        <v>0</v>
      </c>
      <c r="G49" s="69">
        <f t="shared" si="5"/>
        <v>345779.64</v>
      </c>
      <c r="H49" s="69">
        <v>345779.64</v>
      </c>
      <c r="I49" s="69">
        <v>0</v>
      </c>
      <c r="J49" s="71">
        <f t="shared" si="2"/>
        <v>0.9930964246280014</v>
      </c>
    </row>
    <row r="50" spans="1:10" s="4" customFormat="1" ht="39" customHeight="1">
      <c r="A50" s="17"/>
      <c r="B50" s="18">
        <v>80114</v>
      </c>
      <c r="C50" s="19" t="s">
        <v>67</v>
      </c>
      <c r="D50" s="69">
        <f t="shared" si="4"/>
        <v>737088</v>
      </c>
      <c r="E50" s="69">
        <v>737088</v>
      </c>
      <c r="F50" s="69">
        <v>0</v>
      </c>
      <c r="G50" s="69">
        <f t="shared" si="5"/>
        <v>727654.11</v>
      </c>
      <c r="H50" s="69">
        <v>727654.11</v>
      </c>
      <c r="I50" s="69">
        <v>0</v>
      </c>
      <c r="J50" s="71">
        <f t="shared" si="2"/>
        <v>0.9872011347356082</v>
      </c>
    </row>
    <row r="51" spans="1:10" s="4" customFormat="1" ht="42" customHeight="1">
      <c r="A51" s="17"/>
      <c r="B51" s="18">
        <v>80146</v>
      </c>
      <c r="C51" s="19" t="s">
        <v>68</v>
      </c>
      <c r="D51" s="69">
        <f t="shared" si="4"/>
        <v>15280</v>
      </c>
      <c r="E51" s="69">
        <v>15280</v>
      </c>
      <c r="F51" s="69">
        <v>0</v>
      </c>
      <c r="G51" s="69">
        <f t="shared" si="5"/>
        <v>15280</v>
      </c>
      <c r="H51" s="69">
        <v>15280</v>
      </c>
      <c r="I51" s="69">
        <v>0</v>
      </c>
      <c r="J51" s="71">
        <f t="shared" si="2"/>
        <v>1</v>
      </c>
    </row>
    <row r="52" spans="1:10" s="4" customFormat="1" ht="33.75" customHeight="1">
      <c r="A52" s="17"/>
      <c r="B52" s="18">
        <v>80148</v>
      </c>
      <c r="C52" s="19" t="s">
        <v>142</v>
      </c>
      <c r="D52" s="69">
        <f t="shared" si="4"/>
        <v>747649</v>
      </c>
      <c r="E52" s="69">
        <v>747649</v>
      </c>
      <c r="F52" s="69">
        <v>0</v>
      </c>
      <c r="G52" s="69">
        <f t="shared" si="5"/>
        <v>693932.53</v>
      </c>
      <c r="H52" s="69">
        <v>693932.53</v>
      </c>
      <c r="I52" s="69">
        <v>0</v>
      </c>
      <c r="J52" s="71">
        <f t="shared" si="2"/>
        <v>0.9281528230493187</v>
      </c>
    </row>
    <row r="53" spans="1:10" s="4" customFormat="1" ht="129" customHeight="1">
      <c r="A53" s="17"/>
      <c r="B53" s="18">
        <v>80149</v>
      </c>
      <c r="C53" s="19" t="s">
        <v>138</v>
      </c>
      <c r="D53" s="69">
        <f t="shared" si="4"/>
        <v>22094</v>
      </c>
      <c r="E53" s="69">
        <v>22094</v>
      </c>
      <c r="F53" s="69">
        <v>0</v>
      </c>
      <c r="G53" s="69">
        <f t="shared" si="5"/>
        <v>21594</v>
      </c>
      <c r="H53" s="69">
        <v>21594</v>
      </c>
      <c r="I53" s="69">
        <v>0</v>
      </c>
      <c r="J53" s="71">
        <f t="shared" si="2"/>
        <v>0.9773694215624151</v>
      </c>
    </row>
    <row r="54" spans="1:10" s="4" customFormat="1" ht="133.5" customHeight="1">
      <c r="A54" s="17"/>
      <c r="B54" s="18">
        <v>80150</v>
      </c>
      <c r="C54" s="19" t="s">
        <v>143</v>
      </c>
      <c r="D54" s="69">
        <f t="shared" si="4"/>
        <v>320638</v>
      </c>
      <c r="E54" s="69">
        <v>320638</v>
      </c>
      <c r="F54" s="69">
        <v>0</v>
      </c>
      <c r="G54" s="69">
        <f t="shared" si="5"/>
        <v>311851.34</v>
      </c>
      <c r="H54" s="69">
        <v>311851.34</v>
      </c>
      <c r="I54" s="69">
        <v>0</v>
      </c>
      <c r="J54" s="71">
        <f t="shared" si="2"/>
        <v>0.9725963235798627</v>
      </c>
    </row>
    <row r="55" spans="1:10" s="4" customFormat="1" ht="34.5" customHeight="1">
      <c r="A55" s="17"/>
      <c r="B55" s="18">
        <v>80195</v>
      </c>
      <c r="C55" s="19" t="s">
        <v>78</v>
      </c>
      <c r="D55" s="69">
        <f t="shared" si="4"/>
        <v>177597.32</v>
      </c>
      <c r="E55" s="69">
        <v>177597.32</v>
      </c>
      <c r="F55" s="73">
        <v>0</v>
      </c>
      <c r="G55" s="69">
        <f t="shared" si="5"/>
        <v>167155.8</v>
      </c>
      <c r="H55" s="69">
        <v>167155.8</v>
      </c>
      <c r="I55" s="73">
        <v>0</v>
      </c>
      <c r="J55" s="71">
        <f t="shared" si="2"/>
        <v>0.9412067704625271</v>
      </c>
    </row>
    <row r="56" spans="1:10" s="29" customFormat="1" ht="35.25" customHeight="1">
      <c r="A56" s="16" t="s">
        <v>69</v>
      </c>
      <c r="B56" s="20"/>
      <c r="C56" s="21" t="s">
        <v>70</v>
      </c>
      <c r="D56" s="67">
        <f>SUM(E56:F56)</f>
        <v>190296</v>
      </c>
      <c r="E56" s="67">
        <f>SUM(E57:E59)</f>
        <v>186296</v>
      </c>
      <c r="F56" s="67">
        <f>SUM(F57:F58)</f>
        <v>4000</v>
      </c>
      <c r="G56" s="67">
        <f>SUM(H56:I56)</f>
        <v>183110.44</v>
      </c>
      <c r="H56" s="67">
        <f>SUM(H57:H59)</f>
        <v>179110.48</v>
      </c>
      <c r="I56" s="67">
        <f>SUM(I57:I59)</f>
        <v>3999.96</v>
      </c>
      <c r="J56" s="68">
        <f t="shared" si="2"/>
        <v>0.9622400891243116</v>
      </c>
    </row>
    <row r="57" spans="1:10" s="4" customFormat="1" ht="29.25" customHeight="1">
      <c r="A57" s="17"/>
      <c r="B57" s="18">
        <v>85153</v>
      </c>
      <c r="C57" s="19" t="s">
        <v>71</v>
      </c>
      <c r="D57" s="69">
        <f>SUM(E57:F57)</f>
        <v>35000</v>
      </c>
      <c r="E57" s="69">
        <v>35000</v>
      </c>
      <c r="F57" s="69">
        <v>0</v>
      </c>
      <c r="G57" s="69">
        <f>SUM(H57:I57)</f>
        <v>34330.09</v>
      </c>
      <c r="H57" s="69">
        <v>34330.09</v>
      </c>
      <c r="I57" s="69">
        <v>0</v>
      </c>
      <c r="J57" s="71">
        <f t="shared" si="2"/>
        <v>0.9808597142857142</v>
      </c>
    </row>
    <row r="58" spans="1:10" s="4" customFormat="1" ht="33" customHeight="1">
      <c r="A58" s="17"/>
      <c r="B58" s="18">
        <v>85154</v>
      </c>
      <c r="C58" s="19" t="s">
        <v>72</v>
      </c>
      <c r="D58" s="69">
        <f>SUM(E58:F58)</f>
        <v>150296</v>
      </c>
      <c r="E58" s="69">
        <v>146296</v>
      </c>
      <c r="F58" s="69">
        <v>4000</v>
      </c>
      <c r="G58" s="69">
        <f>SUM(H58:I58)</f>
        <v>143780.35</v>
      </c>
      <c r="H58" s="69">
        <v>139780.39</v>
      </c>
      <c r="I58" s="69">
        <v>3999.96</v>
      </c>
      <c r="J58" s="71">
        <f t="shared" si="2"/>
        <v>0.9566478815138127</v>
      </c>
    </row>
    <row r="59" spans="1:10" s="4" customFormat="1" ht="33" customHeight="1">
      <c r="A59" s="17"/>
      <c r="B59" s="18">
        <v>85195</v>
      </c>
      <c r="C59" s="19" t="s">
        <v>78</v>
      </c>
      <c r="D59" s="69">
        <v>5000</v>
      </c>
      <c r="E59" s="69">
        <v>5000</v>
      </c>
      <c r="F59" s="69">
        <v>0</v>
      </c>
      <c r="G59" s="69">
        <f>SUM(H59:I59)</f>
        <v>5000</v>
      </c>
      <c r="H59" s="69">
        <v>5000</v>
      </c>
      <c r="I59" s="69">
        <v>0</v>
      </c>
      <c r="J59" s="71">
        <f t="shared" si="2"/>
        <v>1</v>
      </c>
    </row>
    <row r="60" spans="1:10" s="1" customFormat="1" ht="30" customHeight="1">
      <c r="A60" s="16" t="s">
        <v>34</v>
      </c>
      <c r="B60" s="20"/>
      <c r="C60" s="21" t="s">
        <v>35</v>
      </c>
      <c r="D60" s="67">
        <f>SUM(E60:F60)</f>
        <v>4415604</v>
      </c>
      <c r="E60" s="67">
        <f>SUM(E61:E72)</f>
        <v>4415604</v>
      </c>
      <c r="F60" s="67">
        <f>SUM(F61:F72)</f>
        <v>0</v>
      </c>
      <c r="G60" s="67">
        <f>SUM(H60:I60)</f>
        <v>4263134.78</v>
      </c>
      <c r="H60" s="67">
        <f>SUM(H61:H72)</f>
        <v>4263134.78</v>
      </c>
      <c r="I60" s="67">
        <f>SUM(I61:I72)</f>
        <v>0</v>
      </c>
      <c r="J60" s="68">
        <f t="shared" si="2"/>
        <v>0.9654703592079362</v>
      </c>
    </row>
    <row r="61" spans="1:10" s="4" customFormat="1" ht="28.5" customHeight="1">
      <c r="A61" s="17"/>
      <c r="B61" s="18">
        <v>85202</v>
      </c>
      <c r="C61" s="19" t="s">
        <v>73</v>
      </c>
      <c r="D61" s="69">
        <f aca="true" t="shared" si="6" ref="D61:D72">SUM(E61:F61)</f>
        <v>263300</v>
      </c>
      <c r="E61" s="69">
        <v>263300</v>
      </c>
      <c r="F61" s="69">
        <v>0</v>
      </c>
      <c r="G61" s="69">
        <f aca="true" t="shared" si="7" ref="G61:G72">SUM(H61:I61)</f>
        <v>263167.62</v>
      </c>
      <c r="H61" s="69">
        <v>263167.62</v>
      </c>
      <c r="I61" s="69">
        <v>0</v>
      </c>
      <c r="J61" s="71">
        <f t="shared" si="2"/>
        <v>0.9994972274971515</v>
      </c>
    </row>
    <row r="62" spans="1:10" s="4" customFormat="1" ht="28.5" customHeight="1">
      <c r="A62" s="17"/>
      <c r="B62" s="18">
        <v>85204</v>
      </c>
      <c r="C62" s="19" t="s">
        <v>134</v>
      </c>
      <c r="D62" s="69">
        <f t="shared" si="6"/>
        <v>10300</v>
      </c>
      <c r="E62" s="69">
        <v>10300</v>
      </c>
      <c r="F62" s="69">
        <v>0</v>
      </c>
      <c r="G62" s="69">
        <f t="shared" si="7"/>
        <v>9076.31</v>
      </c>
      <c r="H62" s="69">
        <v>9076.31</v>
      </c>
      <c r="I62" s="69">
        <v>0</v>
      </c>
      <c r="J62" s="71">
        <f t="shared" si="2"/>
        <v>0.8811951456310679</v>
      </c>
    </row>
    <row r="63" spans="1:10" s="4" customFormat="1" ht="42.75" customHeight="1">
      <c r="A63" s="17"/>
      <c r="B63" s="18">
        <v>85205</v>
      </c>
      <c r="C63" s="19" t="s">
        <v>139</v>
      </c>
      <c r="D63" s="69">
        <f t="shared" si="6"/>
        <v>9600</v>
      </c>
      <c r="E63" s="69">
        <v>9600</v>
      </c>
      <c r="F63" s="69">
        <v>0</v>
      </c>
      <c r="G63" s="69">
        <f t="shared" si="7"/>
        <v>7509.96</v>
      </c>
      <c r="H63" s="69">
        <v>7509.96</v>
      </c>
      <c r="I63" s="69">
        <v>0</v>
      </c>
      <c r="J63" s="71">
        <f t="shared" si="2"/>
        <v>0.7822875</v>
      </c>
    </row>
    <row r="64" spans="1:10" s="4" customFormat="1" ht="42.75" customHeight="1">
      <c r="A64" s="17"/>
      <c r="B64" s="18">
        <v>85206</v>
      </c>
      <c r="C64" s="19" t="s">
        <v>136</v>
      </c>
      <c r="D64" s="69">
        <f t="shared" si="6"/>
        <v>69833</v>
      </c>
      <c r="E64" s="69">
        <v>69833</v>
      </c>
      <c r="F64" s="69">
        <v>0</v>
      </c>
      <c r="G64" s="69">
        <f t="shared" si="7"/>
        <v>48248.19</v>
      </c>
      <c r="H64" s="69">
        <v>48248.19</v>
      </c>
      <c r="I64" s="69">
        <v>0</v>
      </c>
      <c r="J64" s="71">
        <f t="shared" si="2"/>
        <v>0.6909081666260937</v>
      </c>
    </row>
    <row r="65" spans="1:10" s="4" customFormat="1" ht="81" customHeight="1">
      <c r="A65" s="17"/>
      <c r="B65" s="18">
        <v>85212</v>
      </c>
      <c r="C65" s="19" t="s">
        <v>144</v>
      </c>
      <c r="D65" s="69">
        <f t="shared" si="6"/>
        <v>2455770</v>
      </c>
      <c r="E65" s="69">
        <v>2455770</v>
      </c>
      <c r="F65" s="69">
        <v>0</v>
      </c>
      <c r="G65" s="69">
        <f t="shared" si="7"/>
        <v>2455656</v>
      </c>
      <c r="H65" s="69">
        <v>2455656</v>
      </c>
      <c r="I65" s="69">
        <v>0</v>
      </c>
      <c r="J65" s="71">
        <f t="shared" si="2"/>
        <v>0.999953578714619</v>
      </c>
    </row>
    <row r="66" spans="1:10" s="4" customFormat="1" ht="121.5" customHeight="1">
      <c r="A66" s="17"/>
      <c r="B66" s="18">
        <v>85213</v>
      </c>
      <c r="C66" s="19" t="s">
        <v>148</v>
      </c>
      <c r="D66" s="69">
        <f t="shared" si="6"/>
        <v>21082</v>
      </c>
      <c r="E66" s="69">
        <v>21082</v>
      </c>
      <c r="F66" s="69">
        <v>0</v>
      </c>
      <c r="G66" s="69">
        <f t="shared" si="7"/>
        <v>21008.82</v>
      </c>
      <c r="H66" s="69">
        <v>21008.82</v>
      </c>
      <c r="I66" s="69">
        <v>0</v>
      </c>
      <c r="J66" s="71">
        <f t="shared" si="2"/>
        <v>0.996528792334693</v>
      </c>
    </row>
    <row r="67" spans="1:10" s="4" customFormat="1" ht="52.5" customHeight="1">
      <c r="A67" s="17"/>
      <c r="B67" s="18">
        <v>85214</v>
      </c>
      <c r="C67" s="19" t="s">
        <v>145</v>
      </c>
      <c r="D67" s="69">
        <f t="shared" si="6"/>
        <v>141510</v>
      </c>
      <c r="E67" s="69">
        <v>141510</v>
      </c>
      <c r="F67" s="69">
        <v>0</v>
      </c>
      <c r="G67" s="69">
        <f t="shared" si="7"/>
        <v>132982.67</v>
      </c>
      <c r="H67" s="69">
        <v>132982.67</v>
      </c>
      <c r="I67" s="69">
        <v>0</v>
      </c>
      <c r="J67" s="71">
        <f t="shared" si="2"/>
        <v>0.939740442371564</v>
      </c>
    </row>
    <row r="68" spans="1:10" s="4" customFormat="1" ht="29.25" customHeight="1">
      <c r="A68" s="17"/>
      <c r="B68" s="18">
        <v>85215</v>
      </c>
      <c r="C68" s="19" t="s">
        <v>74</v>
      </c>
      <c r="D68" s="69">
        <f t="shared" si="6"/>
        <v>15000</v>
      </c>
      <c r="E68" s="69">
        <v>15000</v>
      </c>
      <c r="F68" s="69">
        <v>0</v>
      </c>
      <c r="G68" s="69">
        <f t="shared" si="7"/>
        <v>12922.47</v>
      </c>
      <c r="H68" s="69">
        <v>12922.47</v>
      </c>
      <c r="I68" s="69">
        <v>0</v>
      </c>
      <c r="J68" s="71">
        <f t="shared" si="2"/>
        <v>0.861498</v>
      </c>
    </row>
    <row r="69" spans="1:10" s="4" customFormat="1" ht="25.5" customHeight="1">
      <c r="A69" s="17"/>
      <c r="B69" s="18">
        <v>85216</v>
      </c>
      <c r="C69" s="19" t="s">
        <v>75</v>
      </c>
      <c r="D69" s="69">
        <f t="shared" si="6"/>
        <v>64227</v>
      </c>
      <c r="E69" s="69">
        <v>64227</v>
      </c>
      <c r="F69" s="69">
        <v>0</v>
      </c>
      <c r="G69" s="69">
        <f t="shared" si="7"/>
        <v>64020.9</v>
      </c>
      <c r="H69" s="69">
        <v>64020.9</v>
      </c>
      <c r="I69" s="69">
        <v>0</v>
      </c>
      <c r="J69" s="71">
        <f t="shared" si="2"/>
        <v>0.9967910691765146</v>
      </c>
    </row>
    <row r="70" spans="1:10" s="4" customFormat="1" ht="30" customHeight="1">
      <c r="A70" s="17"/>
      <c r="B70" s="18">
        <v>85219</v>
      </c>
      <c r="C70" s="19" t="s">
        <v>76</v>
      </c>
      <c r="D70" s="69">
        <f t="shared" si="6"/>
        <v>1038655</v>
      </c>
      <c r="E70" s="69">
        <v>1038655</v>
      </c>
      <c r="F70" s="69">
        <v>0</v>
      </c>
      <c r="G70" s="69">
        <f t="shared" si="7"/>
        <v>995759.77</v>
      </c>
      <c r="H70" s="69">
        <v>995759.77</v>
      </c>
      <c r="I70" s="69">
        <v>0</v>
      </c>
      <c r="J70" s="71">
        <f t="shared" si="2"/>
        <v>0.9587011760401674</v>
      </c>
    </row>
    <row r="71" spans="1:10" s="4" customFormat="1" ht="50.25" customHeight="1">
      <c r="A71" s="17"/>
      <c r="B71" s="18">
        <v>85228</v>
      </c>
      <c r="C71" s="19" t="s">
        <v>77</v>
      </c>
      <c r="D71" s="69">
        <f t="shared" si="6"/>
        <v>116850</v>
      </c>
      <c r="E71" s="69">
        <v>116850</v>
      </c>
      <c r="F71" s="69">
        <v>0</v>
      </c>
      <c r="G71" s="69">
        <f t="shared" si="7"/>
        <v>90833.06</v>
      </c>
      <c r="H71" s="69">
        <v>90833.06</v>
      </c>
      <c r="I71" s="69">
        <v>0</v>
      </c>
      <c r="J71" s="71">
        <f t="shared" si="2"/>
        <v>0.7773475395806589</v>
      </c>
    </row>
    <row r="72" spans="1:10" s="4" customFormat="1" ht="28.5" customHeight="1">
      <c r="A72" s="17"/>
      <c r="B72" s="18">
        <v>85295</v>
      </c>
      <c r="C72" s="19" t="s">
        <v>78</v>
      </c>
      <c r="D72" s="69">
        <f t="shared" si="6"/>
        <v>209477</v>
      </c>
      <c r="E72" s="69">
        <v>209477</v>
      </c>
      <c r="F72" s="73">
        <v>0</v>
      </c>
      <c r="G72" s="69">
        <f t="shared" si="7"/>
        <v>161949.01</v>
      </c>
      <c r="H72" s="69">
        <v>161949.01</v>
      </c>
      <c r="I72" s="73">
        <v>0</v>
      </c>
      <c r="J72" s="71">
        <f t="shared" si="2"/>
        <v>0.773111176883381</v>
      </c>
    </row>
    <row r="73" spans="1:10" s="1" customFormat="1" ht="49.5" customHeight="1">
      <c r="A73" s="56">
        <v>853</v>
      </c>
      <c r="B73" s="57"/>
      <c r="C73" s="58" t="s">
        <v>124</v>
      </c>
      <c r="D73" s="79">
        <f>SUM(E73,F73)</f>
        <v>39500</v>
      </c>
      <c r="E73" s="79">
        <f>SUM(E74)</f>
        <v>39500</v>
      </c>
      <c r="F73" s="79">
        <f>SUM(F74)</f>
        <v>0</v>
      </c>
      <c r="G73" s="79">
        <f>SUM(H73,I73)</f>
        <v>38340.52</v>
      </c>
      <c r="H73" s="79">
        <f>SUM(H74)</f>
        <v>38340.52</v>
      </c>
      <c r="I73" s="79">
        <f>SUM(I74)</f>
        <v>0</v>
      </c>
      <c r="J73" s="80">
        <f>G73/D73</f>
        <v>0.970646075949367</v>
      </c>
    </row>
    <row r="74" spans="1:10" s="4" customFormat="1" ht="39.75" customHeight="1">
      <c r="A74" s="55"/>
      <c r="B74" s="59">
        <v>85395</v>
      </c>
      <c r="C74" s="60" t="s">
        <v>78</v>
      </c>
      <c r="D74" s="77">
        <f>SUM(E74,F74)</f>
        <v>39500</v>
      </c>
      <c r="E74" s="77">
        <v>39500</v>
      </c>
      <c r="F74" s="77">
        <v>0</v>
      </c>
      <c r="G74" s="77">
        <f>SUM(H74,I74)</f>
        <v>38340.52</v>
      </c>
      <c r="H74" s="77">
        <v>38340.52</v>
      </c>
      <c r="I74" s="77">
        <v>0</v>
      </c>
      <c r="J74" s="78">
        <v>0</v>
      </c>
    </row>
    <row r="75" spans="1:10" s="29" customFormat="1" ht="44.25" customHeight="1">
      <c r="A75" s="16" t="s">
        <v>79</v>
      </c>
      <c r="B75" s="20"/>
      <c r="C75" s="21" t="s">
        <v>80</v>
      </c>
      <c r="D75" s="67">
        <f>SUM(E75:F75)</f>
        <v>550153</v>
      </c>
      <c r="E75" s="67">
        <f>SUM(E76:E77)</f>
        <v>550153</v>
      </c>
      <c r="F75" s="67">
        <f>SUM(F76:F77)</f>
        <v>0</v>
      </c>
      <c r="G75" s="67">
        <f>SUM(H75:I75)</f>
        <v>535254.49</v>
      </c>
      <c r="H75" s="67">
        <f>SUM(H76:H77)</f>
        <v>535254.49</v>
      </c>
      <c r="I75" s="67">
        <f>SUM(I76:I77)</f>
        <v>0</v>
      </c>
      <c r="J75" s="68">
        <f t="shared" si="2"/>
        <v>0.9729193333490865</v>
      </c>
    </row>
    <row r="76" spans="1:10" s="4" customFormat="1" ht="24.75" customHeight="1">
      <c r="A76" s="17"/>
      <c r="B76" s="18">
        <v>85401</v>
      </c>
      <c r="C76" s="19" t="s">
        <v>81</v>
      </c>
      <c r="D76" s="69">
        <f>SUM(E76:F76)</f>
        <v>403534</v>
      </c>
      <c r="E76" s="69">
        <v>403534</v>
      </c>
      <c r="F76" s="69">
        <v>0</v>
      </c>
      <c r="G76" s="69">
        <f>SUM(H76:I76)</f>
        <v>390036.49</v>
      </c>
      <c r="H76" s="69">
        <v>390036.49</v>
      </c>
      <c r="I76" s="69">
        <v>0</v>
      </c>
      <c r="J76" s="71">
        <f t="shared" si="2"/>
        <v>0.9665517403737974</v>
      </c>
    </row>
    <row r="77" spans="1:10" s="4" customFormat="1" ht="30" customHeight="1">
      <c r="A77" s="17"/>
      <c r="B77" s="18">
        <v>85415</v>
      </c>
      <c r="C77" s="19" t="s">
        <v>82</v>
      </c>
      <c r="D77" s="69">
        <f>SUM(E77:F77)</f>
        <v>146619</v>
      </c>
      <c r="E77" s="69">
        <v>146619</v>
      </c>
      <c r="F77" s="69">
        <v>0</v>
      </c>
      <c r="G77" s="69">
        <f>SUM(H77:I77)</f>
        <v>145218</v>
      </c>
      <c r="H77" s="69">
        <v>145218</v>
      </c>
      <c r="I77" s="69">
        <v>0</v>
      </c>
      <c r="J77" s="71">
        <f t="shared" si="2"/>
        <v>0.9904446217748041</v>
      </c>
    </row>
    <row r="78" spans="1:10" s="29" customFormat="1" ht="38.25" customHeight="1">
      <c r="A78" s="16" t="s">
        <v>83</v>
      </c>
      <c r="B78" s="20"/>
      <c r="C78" s="21" t="s">
        <v>84</v>
      </c>
      <c r="D78" s="67">
        <f>SUM(E78:F78)</f>
        <v>3142967</v>
      </c>
      <c r="E78" s="67">
        <f>SUM(E79:E85)</f>
        <v>2405119</v>
      </c>
      <c r="F78" s="67">
        <f>SUM(F80:F85)</f>
        <v>737848</v>
      </c>
      <c r="G78" s="67">
        <f>SUM(H78:I78)</f>
        <v>2891432.34</v>
      </c>
      <c r="H78" s="67">
        <f>SUM(H79:H85)</f>
        <v>2161614.86</v>
      </c>
      <c r="I78" s="67">
        <f>SUM(I80:I85)</f>
        <v>729817.48</v>
      </c>
      <c r="J78" s="68">
        <f t="shared" si="2"/>
        <v>0.919969041991214</v>
      </c>
    </row>
    <row r="79" spans="1:10" s="29" customFormat="1" ht="38.25" customHeight="1">
      <c r="A79" s="16"/>
      <c r="B79" s="18">
        <v>90002</v>
      </c>
      <c r="C79" s="19" t="s">
        <v>117</v>
      </c>
      <c r="D79" s="69">
        <f aca="true" t="shared" si="8" ref="D79:D85">SUM(E79:F79)</f>
        <v>1338733</v>
      </c>
      <c r="E79" s="69">
        <v>1338733</v>
      </c>
      <c r="F79" s="69">
        <v>0</v>
      </c>
      <c r="G79" s="69">
        <f aca="true" t="shared" si="9" ref="G79:G85">SUM(H79:I79)</f>
        <v>1295693.69</v>
      </c>
      <c r="H79" s="69">
        <v>1295693.69</v>
      </c>
      <c r="I79" s="69">
        <v>0</v>
      </c>
      <c r="J79" s="68">
        <f t="shared" si="2"/>
        <v>0.9678507140706921</v>
      </c>
    </row>
    <row r="80" spans="1:10" s="4" customFormat="1" ht="28.5" customHeight="1">
      <c r="A80" s="17"/>
      <c r="B80" s="18">
        <v>90003</v>
      </c>
      <c r="C80" s="19" t="s">
        <v>103</v>
      </c>
      <c r="D80" s="69">
        <f t="shared" si="8"/>
        <v>30000</v>
      </c>
      <c r="E80" s="69">
        <v>30000</v>
      </c>
      <c r="F80" s="69">
        <v>0</v>
      </c>
      <c r="G80" s="69">
        <f t="shared" si="9"/>
        <v>27111.96</v>
      </c>
      <c r="H80" s="69">
        <v>27111.96</v>
      </c>
      <c r="I80" s="69">
        <v>0</v>
      </c>
      <c r="J80" s="71">
        <f aca="true" t="shared" si="10" ref="J80:J92">G80/D80</f>
        <v>0.903732</v>
      </c>
    </row>
    <row r="81" spans="1:10" s="4" customFormat="1" ht="36" customHeight="1">
      <c r="A81" s="17"/>
      <c r="B81" s="18">
        <v>90004</v>
      </c>
      <c r="C81" s="19" t="s">
        <v>112</v>
      </c>
      <c r="D81" s="69">
        <f t="shared" si="8"/>
        <v>15000</v>
      </c>
      <c r="E81" s="69">
        <v>15000</v>
      </c>
      <c r="F81" s="69">
        <v>0</v>
      </c>
      <c r="G81" s="69">
        <f t="shared" si="9"/>
        <v>10960.92</v>
      </c>
      <c r="H81" s="69">
        <v>10960.92</v>
      </c>
      <c r="I81" s="69">
        <v>0</v>
      </c>
      <c r="J81" s="71">
        <f t="shared" si="10"/>
        <v>0.730728</v>
      </c>
    </row>
    <row r="82" spans="1:10" s="4" customFormat="1" ht="36" customHeight="1">
      <c r="A82" s="17"/>
      <c r="B82" s="18">
        <v>90013</v>
      </c>
      <c r="C82" s="19" t="s">
        <v>125</v>
      </c>
      <c r="D82" s="69">
        <f t="shared" si="8"/>
        <v>55000</v>
      </c>
      <c r="E82" s="69">
        <v>55000</v>
      </c>
      <c r="F82" s="69">
        <v>0</v>
      </c>
      <c r="G82" s="69">
        <f t="shared" si="9"/>
        <v>44927.85</v>
      </c>
      <c r="H82" s="69">
        <v>44927.85</v>
      </c>
      <c r="I82" s="69">
        <v>0</v>
      </c>
      <c r="J82" s="71">
        <f t="shared" si="10"/>
        <v>0.81687</v>
      </c>
    </row>
    <row r="83" spans="1:10" s="4" customFormat="1" ht="38.25" customHeight="1">
      <c r="A83" s="17"/>
      <c r="B83" s="18">
        <v>90015</v>
      </c>
      <c r="C83" s="19" t="s">
        <v>85</v>
      </c>
      <c r="D83" s="69">
        <f t="shared" si="8"/>
        <v>1608734</v>
      </c>
      <c r="E83" s="69">
        <v>870886</v>
      </c>
      <c r="F83" s="73">
        <v>737848</v>
      </c>
      <c r="G83" s="69">
        <f t="shared" si="9"/>
        <v>1421183.1400000001</v>
      </c>
      <c r="H83" s="69">
        <v>691365.66</v>
      </c>
      <c r="I83" s="73">
        <v>729817.48</v>
      </c>
      <c r="J83" s="71">
        <f t="shared" si="10"/>
        <v>0.8834171093543123</v>
      </c>
    </row>
    <row r="84" spans="1:10" s="4" customFormat="1" ht="63.75" customHeight="1">
      <c r="A84" s="17"/>
      <c r="B84" s="18">
        <v>90019</v>
      </c>
      <c r="C84" s="19" t="s">
        <v>146</v>
      </c>
      <c r="D84" s="69">
        <f t="shared" si="8"/>
        <v>82000</v>
      </c>
      <c r="E84" s="69">
        <v>82000</v>
      </c>
      <c r="F84" s="73">
        <v>0</v>
      </c>
      <c r="G84" s="69">
        <f t="shared" si="9"/>
        <v>79579.78</v>
      </c>
      <c r="H84" s="69">
        <v>79579.78</v>
      </c>
      <c r="I84" s="73">
        <v>0</v>
      </c>
      <c r="J84" s="71">
        <f t="shared" si="10"/>
        <v>0.9704851219512195</v>
      </c>
    </row>
    <row r="85" spans="1:10" s="4" customFormat="1" ht="43.5" customHeight="1">
      <c r="A85" s="17"/>
      <c r="B85" s="18">
        <v>90095</v>
      </c>
      <c r="C85" s="19" t="s">
        <v>78</v>
      </c>
      <c r="D85" s="69">
        <f t="shared" si="8"/>
        <v>13500</v>
      </c>
      <c r="E85" s="69">
        <v>13500</v>
      </c>
      <c r="F85" s="73">
        <v>0</v>
      </c>
      <c r="G85" s="69">
        <f t="shared" si="9"/>
        <v>11975</v>
      </c>
      <c r="H85" s="69">
        <v>11975</v>
      </c>
      <c r="I85" s="73">
        <v>0</v>
      </c>
      <c r="J85" s="71">
        <f t="shared" si="10"/>
        <v>0.8870370370370371</v>
      </c>
    </row>
    <row r="86" spans="1:10" s="29" customFormat="1" ht="53.25" customHeight="1">
      <c r="A86" s="16" t="s">
        <v>86</v>
      </c>
      <c r="B86" s="20"/>
      <c r="C86" s="21" t="s">
        <v>87</v>
      </c>
      <c r="D86" s="67">
        <f>SUM(E86:F86)</f>
        <v>325000</v>
      </c>
      <c r="E86" s="67">
        <f>SUM(E87:E88)</f>
        <v>325000</v>
      </c>
      <c r="F86" s="67">
        <f>SUM(F87:F88)</f>
        <v>0</v>
      </c>
      <c r="G86" s="67">
        <f aca="true" t="shared" si="11" ref="G86:G92">SUM(H86:I86)</f>
        <v>324530.49</v>
      </c>
      <c r="H86" s="67">
        <f>SUM(H87:H88)</f>
        <v>324530.49</v>
      </c>
      <c r="I86" s="67">
        <f>SUM(I87:I88)</f>
        <v>0</v>
      </c>
      <c r="J86" s="68">
        <f t="shared" si="10"/>
        <v>0.9985553538461538</v>
      </c>
    </row>
    <row r="87" spans="1:10" s="4" customFormat="1" ht="25.5" customHeight="1">
      <c r="A87" s="17"/>
      <c r="B87" s="17" t="s">
        <v>88</v>
      </c>
      <c r="C87" s="13" t="s">
        <v>89</v>
      </c>
      <c r="D87" s="69">
        <v>320000</v>
      </c>
      <c r="E87" s="69">
        <v>320000</v>
      </c>
      <c r="F87" s="69">
        <v>0</v>
      </c>
      <c r="G87" s="69">
        <f t="shared" si="11"/>
        <v>319530.49</v>
      </c>
      <c r="H87" s="69">
        <v>319530.49</v>
      </c>
      <c r="I87" s="69">
        <v>0</v>
      </c>
      <c r="J87" s="71">
        <f t="shared" si="10"/>
        <v>0.99853278125</v>
      </c>
    </row>
    <row r="88" spans="1:10" s="4" customFormat="1" ht="24.75" customHeight="1">
      <c r="A88" s="17"/>
      <c r="B88" s="17" t="s">
        <v>108</v>
      </c>
      <c r="C88" s="13" t="s">
        <v>78</v>
      </c>
      <c r="D88" s="69">
        <f>SUM(E88:F88)</f>
        <v>5000</v>
      </c>
      <c r="E88" s="69">
        <v>5000</v>
      </c>
      <c r="F88" s="69">
        <v>0</v>
      </c>
      <c r="G88" s="69">
        <f t="shared" si="11"/>
        <v>5000</v>
      </c>
      <c r="H88" s="69">
        <v>5000</v>
      </c>
      <c r="I88" s="69">
        <v>0</v>
      </c>
      <c r="J88" s="71">
        <f t="shared" si="10"/>
        <v>1</v>
      </c>
    </row>
    <row r="89" spans="1:10" s="29" customFormat="1" ht="24.75" customHeight="1">
      <c r="A89" s="16" t="s">
        <v>90</v>
      </c>
      <c r="B89" s="16"/>
      <c r="C89" s="12" t="s">
        <v>118</v>
      </c>
      <c r="D89" s="67">
        <f>SUM(E89:F89)</f>
        <v>305460</v>
      </c>
      <c r="E89" s="67">
        <f>SUM(E90:E91)</f>
        <v>264100</v>
      </c>
      <c r="F89" s="67">
        <f>SUM(F90:F91)</f>
        <v>41360</v>
      </c>
      <c r="G89" s="67">
        <f t="shared" si="11"/>
        <v>268561.31</v>
      </c>
      <c r="H89" s="67">
        <f>SUM(H90:H91)</f>
        <v>227201.32</v>
      </c>
      <c r="I89" s="67">
        <f>SUM(I90:I91)</f>
        <v>41359.99</v>
      </c>
      <c r="J89" s="71">
        <f t="shared" si="10"/>
        <v>0.8792028743534341</v>
      </c>
    </row>
    <row r="90" spans="1:10" s="29" customFormat="1" ht="38.25" customHeight="1">
      <c r="A90" s="17"/>
      <c r="B90" s="17" t="s">
        <v>91</v>
      </c>
      <c r="C90" s="13" t="s">
        <v>119</v>
      </c>
      <c r="D90" s="69">
        <f>SUM(E90:F90)</f>
        <v>249571</v>
      </c>
      <c r="E90" s="69">
        <v>249571</v>
      </c>
      <c r="F90" s="73">
        <v>0</v>
      </c>
      <c r="G90" s="69">
        <f t="shared" si="11"/>
        <v>227201.32</v>
      </c>
      <c r="H90" s="69">
        <v>227201.32</v>
      </c>
      <c r="I90" s="73">
        <v>0</v>
      </c>
      <c r="J90" s="71">
        <f t="shared" si="10"/>
        <v>0.9103674705795145</v>
      </c>
    </row>
    <row r="91" spans="1:10" s="29" customFormat="1" ht="24.75" customHeight="1">
      <c r="A91" s="17"/>
      <c r="B91" s="17" t="s">
        <v>131</v>
      </c>
      <c r="C91" s="13" t="s">
        <v>78</v>
      </c>
      <c r="D91" s="69">
        <f>SUM(E91:F91)</f>
        <v>55889</v>
      </c>
      <c r="E91" s="69">
        <v>14529</v>
      </c>
      <c r="F91" s="73">
        <v>41360</v>
      </c>
      <c r="G91" s="69">
        <f t="shared" si="11"/>
        <v>41359.99</v>
      </c>
      <c r="H91" s="69">
        <v>0</v>
      </c>
      <c r="I91" s="73">
        <v>41359.99</v>
      </c>
      <c r="J91" s="71">
        <f t="shared" si="10"/>
        <v>0.74003811125624</v>
      </c>
    </row>
    <row r="92" spans="1:10" s="4" customFormat="1" ht="39" customHeight="1">
      <c r="A92" s="140" t="s">
        <v>17</v>
      </c>
      <c r="B92" s="140"/>
      <c r="C92" s="140"/>
      <c r="D92" s="94">
        <f>SUM(F92,E92)</f>
        <v>38719468.769999996</v>
      </c>
      <c r="E92" s="94">
        <f>SUM(E10,E14,E16,E20,E22,E24,E30,E36,E39,E41,E44,E56,E60,E73,E75,E78,E86,E89)</f>
        <v>30885958.43</v>
      </c>
      <c r="F92" s="94">
        <f>SUM(F10,F14,F16,F20,F22,F24,F30,F36,F103,F39,F41,F44,F56,F60,F73,F75,F78,F86,F89)</f>
        <v>7833510.34</v>
      </c>
      <c r="G92" s="94">
        <f t="shared" si="11"/>
        <v>36862093.11</v>
      </c>
      <c r="H92" s="94">
        <f>SUM(H10,H14,H16,H20,H22,H24,H30,H36,,H39,H41,H44,H56,H60,H73,H75,H78,H86,H89)</f>
        <v>29288970.339999996</v>
      </c>
      <c r="I92" s="94">
        <f>SUM(I10,I14,I16,I20,I22,I24,I30,I36,I39,I41,I44,I56,I60,I75,I78,I86,I89)</f>
        <v>7573122.77</v>
      </c>
      <c r="J92" s="95">
        <f t="shared" si="10"/>
        <v>0.9520299291544232</v>
      </c>
    </row>
    <row r="93" spans="1:10" s="8" customFormat="1" ht="19.5" customHeight="1">
      <c r="A93" s="29"/>
      <c r="B93" s="29"/>
      <c r="C93" s="50"/>
      <c r="D93" s="29"/>
      <c r="E93" s="29"/>
      <c r="F93" s="29"/>
      <c r="G93" s="29"/>
      <c r="H93" s="29"/>
      <c r="I93" s="29"/>
      <c r="J93" s="29"/>
    </row>
    <row r="94" spans="1:3" s="29" customFormat="1" ht="12.75">
      <c r="A94" s="3"/>
      <c r="B94" s="3"/>
      <c r="C94" s="50"/>
    </row>
    <row r="95" spans="1:10" s="29" customFormat="1" ht="12.75">
      <c r="A95"/>
      <c r="B95"/>
      <c r="C95" s="2"/>
      <c r="D95"/>
      <c r="E95"/>
      <c r="F95"/>
      <c r="G95"/>
      <c r="H95"/>
      <c r="I95"/>
      <c r="J95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</sheetData>
  <sheetProtection/>
  <mergeCells count="11">
    <mergeCell ref="A92:C92"/>
    <mergeCell ref="A6:A8"/>
    <mergeCell ref="B6:B8"/>
    <mergeCell ref="C6:C8"/>
    <mergeCell ref="G7:G8"/>
    <mergeCell ref="G6:I6"/>
    <mergeCell ref="H7:I7"/>
    <mergeCell ref="J6:J8"/>
    <mergeCell ref="D6:F6"/>
    <mergeCell ref="D7:D8"/>
    <mergeCell ref="E7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R89"/>
  <sheetViews>
    <sheetView zoomScalePageLayoutView="0" workbookViewId="0" topLeftCell="A1">
      <selection activeCell="S107" sqref="S107"/>
    </sheetView>
  </sheetViews>
  <sheetFormatPr defaultColWidth="9.140625" defaultRowHeight="12.75"/>
  <cols>
    <col min="1" max="1" width="2.8515625" style="36" customWidth="1"/>
    <col min="2" max="2" width="3.421875" style="36" customWidth="1"/>
    <col min="3" max="3" width="9.28125" style="36" customWidth="1"/>
    <col min="4" max="4" width="8.00390625" style="36" customWidth="1"/>
    <col min="5" max="5" width="7.140625" style="36" customWidth="1"/>
    <col min="6" max="6" width="7.28125" style="36" customWidth="1"/>
    <col min="7" max="7" width="8.140625" style="108" customWidth="1"/>
    <col min="8" max="8" width="6.57421875" style="36" customWidth="1"/>
    <col min="9" max="9" width="7.140625" style="34" customWidth="1"/>
    <col min="10" max="10" width="6.8515625" style="34" customWidth="1"/>
    <col min="11" max="11" width="5.7109375" style="34" customWidth="1"/>
    <col min="12" max="12" width="7.28125" style="34" customWidth="1"/>
    <col min="13" max="13" width="7.421875" style="34" customWidth="1"/>
    <col min="14" max="14" width="7.28125" style="34" customWidth="1"/>
    <col min="15" max="15" width="8.421875" style="34" customWidth="1"/>
    <col min="16" max="16" width="7.140625" style="34" customWidth="1"/>
    <col min="17" max="17" width="6.421875" style="34" customWidth="1"/>
    <col min="18" max="18" width="6.00390625" style="34" customWidth="1"/>
    <col min="19" max="19" width="7.00390625" style="34" customWidth="1"/>
    <col min="20" max="20" width="5.00390625" style="34" customWidth="1"/>
    <col min="21" max="21" width="0.2890625" style="34" hidden="1" customWidth="1"/>
    <col min="22" max="34" width="9.140625" style="34" hidden="1" customWidth="1"/>
    <col min="35" max="35" width="1.57421875" style="34" hidden="1" customWidth="1"/>
    <col min="36" max="45" width="9.140625" style="34" hidden="1" customWidth="1"/>
    <col min="46" max="53" width="9.140625" style="34" customWidth="1"/>
    <col min="54" max="54" width="0.42578125" style="34" customWidth="1"/>
    <col min="55" max="73" width="9.140625" style="34" hidden="1" customWidth="1"/>
    <col min="74" max="74" width="5.421875" style="34" hidden="1" customWidth="1"/>
    <col min="75" max="97" width="9.140625" style="34" hidden="1" customWidth="1"/>
    <col min="98" max="98" width="1.28515625" style="34" hidden="1" customWidth="1"/>
    <col min="99" max="119" width="9.140625" style="34" hidden="1" customWidth="1"/>
    <col min="120" max="120" width="5.8515625" style="34" hidden="1" customWidth="1"/>
    <col min="121" max="144" width="9.140625" style="34" hidden="1" customWidth="1"/>
    <col min="145" max="145" width="4.140625" style="34" hidden="1" customWidth="1"/>
    <col min="146" max="170" width="9.140625" style="34" hidden="1" customWidth="1"/>
    <col min="171" max="16384" width="9.140625" style="34" customWidth="1"/>
  </cols>
  <sheetData>
    <row r="1" spans="1:15" ht="12.75">
      <c r="A1" s="32"/>
      <c r="B1" s="33"/>
      <c r="C1" s="33"/>
      <c r="D1" s="143" t="s">
        <v>161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8" ht="17.25" customHeight="1">
      <c r="A2" s="32"/>
      <c r="B2" s="33"/>
      <c r="C2" s="33"/>
      <c r="D2" s="33"/>
      <c r="E2" s="33"/>
      <c r="F2" s="33"/>
      <c r="G2" s="107"/>
      <c r="H2" s="33"/>
    </row>
    <row r="3" spans="1:6" ht="8.25">
      <c r="A3" s="35"/>
      <c r="B3" s="35"/>
      <c r="C3" s="35"/>
      <c r="D3" s="35"/>
      <c r="E3" s="35"/>
      <c r="F3" s="35"/>
    </row>
    <row r="4" spans="1:8" ht="8.25">
      <c r="A4" s="35"/>
      <c r="B4" s="35"/>
      <c r="C4" s="35"/>
      <c r="D4" s="35"/>
      <c r="E4" s="37" t="s">
        <v>13</v>
      </c>
      <c r="G4" s="107"/>
      <c r="H4" s="38"/>
    </row>
    <row r="5" spans="1:20" ht="8.25">
      <c r="A5" s="149" t="s">
        <v>0</v>
      </c>
      <c r="B5" s="149" t="s">
        <v>3</v>
      </c>
      <c r="C5" s="149" t="s">
        <v>5</v>
      </c>
      <c r="D5" s="145" t="s">
        <v>127</v>
      </c>
      <c r="E5" s="146"/>
      <c r="F5" s="146"/>
      <c r="G5" s="146"/>
      <c r="H5" s="146"/>
      <c r="I5" s="146"/>
      <c r="J5" s="146"/>
      <c r="K5" s="146"/>
      <c r="L5" s="149" t="s">
        <v>155</v>
      </c>
      <c r="M5" s="149"/>
      <c r="N5" s="149"/>
      <c r="O5" s="149"/>
      <c r="P5" s="149"/>
      <c r="Q5" s="149"/>
      <c r="R5" s="149"/>
      <c r="S5" s="149"/>
      <c r="T5" s="149" t="s">
        <v>114</v>
      </c>
    </row>
    <row r="6" spans="1:20" s="39" customFormat="1" ht="20.25" customHeight="1">
      <c r="A6" s="152"/>
      <c r="B6" s="152"/>
      <c r="C6" s="152"/>
      <c r="D6" s="149" t="s">
        <v>1</v>
      </c>
      <c r="E6" s="149" t="s">
        <v>8</v>
      </c>
      <c r="F6" s="149" t="s">
        <v>6</v>
      </c>
      <c r="G6" s="149"/>
      <c r="H6" s="149" t="s">
        <v>9</v>
      </c>
      <c r="I6" s="149" t="s">
        <v>10</v>
      </c>
      <c r="J6" s="147" t="s">
        <v>113</v>
      </c>
      <c r="K6" s="149" t="s">
        <v>12</v>
      </c>
      <c r="L6" s="149" t="s">
        <v>1</v>
      </c>
      <c r="M6" s="149" t="s">
        <v>8</v>
      </c>
      <c r="N6" s="150"/>
      <c r="O6" s="150"/>
      <c r="P6" s="149" t="s">
        <v>9</v>
      </c>
      <c r="Q6" s="149" t="s">
        <v>10</v>
      </c>
      <c r="R6" s="147" t="s">
        <v>113</v>
      </c>
      <c r="S6" s="149" t="s">
        <v>12</v>
      </c>
      <c r="T6" s="149"/>
    </row>
    <row r="7" spans="1:20" s="39" customFormat="1" ht="90" customHeight="1">
      <c r="A7" s="152"/>
      <c r="B7" s="152"/>
      <c r="C7" s="152"/>
      <c r="D7" s="149"/>
      <c r="E7" s="149"/>
      <c r="F7" s="31" t="s">
        <v>14</v>
      </c>
      <c r="G7" s="31" t="s">
        <v>11</v>
      </c>
      <c r="H7" s="149"/>
      <c r="I7" s="149"/>
      <c r="J7" s="148"/>
      <c r="K7" s="149"/>
      <c r="L7" s="149"/>
      <c r="M7" s="149"/>
      <c r="N7" s="31" t="s">
        <v>14</v>
      </c>
      <c r="O7" s="31" t="s">
        <v>11</v>
      </c>
      <c r="P7" s="149"/>
      <c r="Q7" s="149"/>
      <c r="R7" s="148"/>
      <c r="S7" s="149"/>
      <c r="T7" s="149"/>
    </row>
    <row r="8" spans="1:20" s="39" customFormat="1" ht="13.5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40">
        <v>14</v>
      </c>
      <c r="O8" s="40">
        <v>15</v>
      </c>
      <c r="P8" s="40">
        <v>16</v>
      </c>
      <c r="Q8" s="40">
        <v>17</v>
      </c>
      <c r="R8" s="40">
        <v>18</v>
      </c>
      <c r="S8" s="40">
        <v>19</v>
      </c>
      <c r="T8" s="40">
        <v>20</v>
      </c>
    </row>
    <row r="9" spans="1:20" s="122" customFormat="1" ht="24" customHeight="1">
      <c r="A9" s="123" t="s">
        <v>22</v>
      </c>
      <c r="B9" s="123"/>
      <c r="C9" s="124" t="s">
        <v>23</v>
      </c>
      <c r="D9" s="125">
        <f aca="true" t="shared" si="0" ref="D9:D18">SUM(E9,H9,I9,K9)</f>
        <v>156160.42</v>
      </c>
      <c r="E9" s="125">
        <f>SUM(E10:E11)</f>
        <v>156160.42</v>
      </c>
      <c r="F9" s="125">
        <f>SUM(F10:F11)</f>
        <v>2767.85</v>
      </c>
      <c r="G9" s="125">
        <f>SUM(G10:G11)</f>
        <v>153392.57</v>
      </c>
      <c r="H9" s="126"/>
      <c r="I9" s="125"/>
      <c r="J9" s="125"/>
      <c r="K9" s="125"/>
      <c r="L9" s="126">
        <f>SUM(N9:S9)</f>
        <v>152776.27000000002</v>
      </c>
      <c r="M9" s="126">
        <f>SUM(N9:O9)</f>
        <v>152776.27000000002</v>
      </c>
      <c r="N9" s="126">
        <f>SUM(N10:N11)</f>
        <v>2767.41</v>
      </c>
      <c r="O9" s="126">
        <f>SUM(O10:O11)</f>
        <v>150008.86000000002</v>
      </c>
      <c r="P9" s="126"/>
      <c r="Q9" s="126"/>
      <c r="R9" s="126"/>
      <c r="S9" s="126"/>
      <c r="T9" s="127">
        <f aca="true" t="shared" si="1" ref="T9:T18">L9/D9</f>
        <v>0.9783290157646861</v>
      </c>
    </row>
    <row r="10" spans="1:20" s="121" customFormat="1" ht="19.5" customHeight="1">
      <c r="A10" s="128"/>
      <c r="B10" s="128" t="s">
        <v>36</v>
      </c>
      <c r="C10" s="129" t="s">
        <v>37</v>
      </c>
      <c r="D10" s="130">
        <f t="shared" si="0"/>
        <v>15000</v>
      </c>
      <c r="E10" s="130">
        <f aca="true" t="shared" si="2" ref="E10:E80">SUM(F10:G10)</f>
        <v>15000</v>
      </c>
      <c r="F10" s="130"/>
      <c r="G10" s="130">
        <v>15000</v>
      </c>
      <c r="H10" s="131"/>
      <c r="I10" s="130"/>
      <c r="J10" s="130"/>
      <c r="K10" s="130"/>
      <c r="L10" s="132">
        <f aca="true" t="shared" si="3" ref="L10:L81">SUM(N10:S10)</f>
        <v>11616.29</v>
      </c>
      <c r="M10" s="132">
        <f aca="true" t="shared" si="4" ref="M10:M80">SUM(N10:O10)</f>
        <v>11616.29</v>
      </c>
      <c r="N10" s="132"/>
      <c r="O10" s="132">
        <v>11616.29</v>
      </c>
      <c r="P10" s="132"/>
      <c r="Q10" s="132"/>
      <c r="R10" s="132"/>
      <c r="S10" s="132"/>
      <c r="T10" s="133">
        <f t="shared" si="1"/>
        <v>0.7744193333333333</v>
      </c>
    </row>
    <row r="11" spans="1:20" s="121" customFormat="1" ht="24" customHeight="1">
      <c r="A11" s="128"/>
      <c r="B11" s="128" t="s">
        <v>107</v>
      </c>
      <c r="C11" s="129" t="s">
        <v>78</v>
      </c>
      <c r="D11" s="130">
        <f t="shared" si="0"/>
        <v>141160.42</v>
      </c>
      <c r="E11" s="130">
        <f t="shared" si="2"/>
        <v>141160.42</v>
      </c>
      <c r="F11" s="130">
        <v>2767.85</v>
      </c>
      <c r="G11" s="130">
        <v>138392.57</v>
      </c>
      <c r="H11" s="131"/>
      <c r="I11" s="130"/>
      <c r="J11" s="130"/>
      <c r="K11" s="130"/>
      <c r="L11" s="132">
        <f t="shared" si="3"/>
        <v>141159.98</v>
      </c>
      <c r="M11" s="132">
        <f t="shared" si="4"/>
        <v>141159.98</v>
      </c>
      <c r="N11" s="132">
        <v>2767.41</v>
      </c>
      <c r="O11" s="132">
        <v>138392.57</v>
      </c>
      <c r="P11" s="132"/>
      <c r="Q11" s="132"/>
      <c r="R11" s="132"/>
      <c r="S11" s="132"/>
      <c r="T11" s="133">
        <f t="shared" si="1"/>
        <v>0.999996882978954</v>
      </c>
    </row>
    <row r="12" spans="1:20" s="122" customFormat="1" ht="23.25" customHeight="1">
      <c r="A12" s="123" t="s">
        <v>38</v>
      </c>
      <c r="B12" s="123"/>
      <c r="C12" s="124" t="s">
        <v>39</v>
      </c>
      <c r="D12" s="125">
        <f t="shared" si="0"/>
        <v>1445712.3399999999</v>
      </c>
      <c r="E12" s="125">
        <f t="shared" si="2"/>
        <v>923712.34</v>
      </c>
      <c r="F12" s="125"/>
      <c r="G12" s="125">
        <f>SUM(G13:G14)</f>
        <v>923712.34</v>
      </c>
      <c r="H12" s="125">
        <v>522000</v>
      </c>
      <c r="I12" s="125"/>
      <c r="J12" s="125"/>
      <c r="K12" s="125"/>
      <c r="L12" s="126">
        <f t="shared" si="3"/>
        <v>1394351.48</v>
      </c>
      <c r="M12" s="126">
        <f t="shared" si="4"/>
        <v>888312.98</v>
      </c>
      <c r="N12" s="126"/>
      <c r="O12" s="126">
        <f>SUM(O13:O14)</f>
        <v>888312.98</v>
      </c>
      <c r="P12" s="126">
        <f>SUM(P13:P14)</f>
        <v>506038.5</v>
      </c>
      <c r="Q12" s="126"/>
      <c r="R12" s="126"/>
      <c r="S12" s="126"/>
      <c r="T12" s="127">
        <f t="shared" si="1"/>
        <v>0.9644736656256252</v>
      </c>
    </row>
    <row r="13" spans="1:20" s="121" customFormat="1" ht="22.5" customHeight="1">
      <c r="A13" s="128"/>
      <c r="B13" s="128" t="s">
        <v>40</v>
      </c>
      <c r="C13" s="129" t="s">
        <v>41</v>
      </c>
      <c r="D13" s="130">
        <f t="shared" si="0"/>
        <v>522000</v>
      </c>
      <c r="E13" s="130"/>
      <c r="F13" s="130"/>
      <c r="G13" s="130"/>
      <c r="H13" s="130">
        <v>522000</v>
      </c>
      <c r="I13" s="130"/>
      <c r="J13" s="130"/>
      <c r="K13" s="130"/>
      <c r="L13" s="132">
        <f t="shared" si="3"/>
        <v>506038.5</v>
      </c>
      <c r="M13" s="132"/>
      <c r="N13" s="132"/>
      <c r="O13" s="132"/>
      <c r="P13" s="132">
        <v>506038.5</v>
      </c>
      <c r="Q13" s="132"/>
      <c r="R13" s="132"/>
      <c r="S13" s="132"/>
      <c r="T13" s="133">
        <f t="shared" si="1"/>
        <v>0.9694224137931035</v>
      </c>
    </row>
    <row r="14" spans="1:20" s="121" customFormat="1" ht="22.5" customHeight="1">
      <c r="A14" s="128"/>
      <c r="B14" s="128" t="s">
        <v>42</v>
      </c>
      <c r="C14" s="129" t="s">
        <v>43</v>
      </c>
      <c r="D14" s="130">
        <f t="shared" si="0"/>
        <v>923712.34</v>
      </c>
      <c r="E14" s="130">
        <f t="shared" si="2"/>
        <v>923712.34</v>
      </c>
      <c r="F14" s="130"/>
      <c r="G14" s="130">
        <v>923712.34</v>
      </c>
      <c r="H14" s="130"/>
      <c r="I14" s="130"/>
      <c r="J14" s="130"/>
      <c r="K14" s="130"/>
      <c r="L14" s="132">
        <f t="shared" si="3"/>
        <v>888312.98</v>
      </c>
      <c r="M14" s="132">
        <f t="shared" si="4"/>
        <v>888312.98</v>
      </c>
      <c r="N14" s="132"/>
      <c r="O14" s="132">
        <v>888312.98</v>
      </c>
      <c r="P14" s="132"/>
      <c r="Q14" s="132"/>
      <c r="R14" s="132"/>
      <c r="S14" s="132"/>
      <c r="T14" s="133">
        <f t="shared" si="1"/>
        <v>0.9616770736222924</v>
      </c>
    </row>
    <row r="15" spans="1:20" s="122" customFormat="1" ht="22.5" customHeight="1">
      <c r="A15" s="123" t="s">
        <v>24</v>
      </c>
      <c r="B15" s="123"/>
      <c r="C15" s="124" t="s">
        <v>25</v>
      </c>
      <c r="D15" s="125">
        <f t="shared" si="0"/>
        <v>252000</v>
      </c>
      <c r="E15" s="125">
        <f t="shared" si="2"/>
        <v>252000</v>
      </c>
      <c r="F15" s="125">
        <v>13000</v>
      </c>
      <c r="G15" s="125">
        <v>239000</v>
      </c>
      <c r="H15" s="125"/>
      <c r="I15" s="125"/>
      <c r="J15" s="125"/>
      <c r="K15" s="125"/>
      <c r="L15" s="126">
        <f t="shared" si="3"/>
        <v>222904.85</v>
      </c>
      <c r="M15" s="126">
        <f t="shared" si="4"/>
        <v>222904.85</v>
      </c>
      <c r="N15" s="126">
        <f>SUM(N16)</f>
        <v>12600</v>
      </c>
      <c r="O15" s="126">
        <f>SUM(O16)</f>
        <v>210304.85</v>
      </c>
      <c r="P15" s="126"/>
      <c r="Q15" s="126"/>
      <c r="R15" s="126"/>
      <c r="S15" s="126"/>
      <c r="T15" s="127">
        <f t="shared" si="1"/>
        <v>0.8845430555555556</v>
      </c>
    </row>
    <row r="16" spans="1:20" s="121" customFormat="1" ht="30.75" customHeight="1">
      <c r="A16" s="128"/>
      <c r="B16" s="128" t="s">
        <v>44</v>
      </c>
      <c r="C16" s="129" t="s">
        <v>45</v>
      </c>
      <c r="D16" s="130">
        <f t="shared" si="0"/>
        <v>252000</v>
      </c>
      <c r="E16" s="130">
        <f t="shared" si="2"/>
        <v>252000</v>
      </c>
      <c r="F16" s="130">
        <v>13000</v>
      </c>
      <c r="G16" s="130">
        <v>239000</v>
      </c>
      <c r="H16" s="130"/>
      <c r="I16" s="130"/>
      <c r="J16" s="130"/>
      <c r="K16" s="130"/>
      <c r="L16" s="132">
        <f t="shared" si="3"/>
        <v>222904.85</v>
      </c>
      <c r="M16" s="132">
        <f t="shared" si="4"/>
        <v>222904.85</v>
      </c>
      <c r="N16" s="132">
        <v>12600</v>
      </c>
      <c r="O16" s="132">
        <v>210304.85</v>
      </c>
      <c r="P16" s="132"/>
      <c r="Q16" s="132"/>
      <c r="R16" s="132"/>
      <c r="S16" s="132"/>
      <c r="T16" s="133">
        <f t="shared" si="1"/>
        <v>0.8845430555555556</v>
      </c>
    </row>
    <row r="17" spans="1:20" s="122" customFormat="1" ht="27" customHeight="1">
      <c r="A17" s="123" t="s">
        <v>46</v>
      </c>
      <c r="B17" s="123"/>
      <c r="C17" s="124" t="s">
        <v>47</v>
      </c>
      <c r="D17" s="125">
        <f t="shared" si="0"/>
        <v>249470</v>
      </c>
      <c r="E17" s="125">
        <f t="shared" si="2"/>
        <v>249470</v>
      </c>
      <c r="F17" s="125">
        <v>160000</v>
      </c>
      <c r="G17" s="125">
        <v>89470</v>
      </c>
      <c r="H17" s="125"/>
      <c r="I17" s="125"/>
      <c r="J17" s="125"/>
      <c r="K17" s="125"/>
      <c r="L17" s="126">
        <f t="shared" si="3"/>
        <v>184737.07</v>
      </c>
      <c r="M17" s="126">
        <f t="shared" si="4"/>
        <v>184737.07</v>
      </c>
      <c r="N17" s="126">
        <f>SUM(N18:N18)</f>
        <v>117670</v>
      </c>
      <c r="O17" s="126">
        <f>SUM(O18:O18)</f>
        <v>67067.07</v>
      </c>
      <c r="P17" s="126"/>
      <c r="Q17" s="126"/>
      <c r="R17" s="126"/>
      <c r="S17" s="126"/>
      <c r="T17" s="127">
        <f t="shared" si="1"/>
        <v>0.7405181785385017</v>
      </c>
    </row>
    <row r="18" spans="1:20" s="121" customFormat="1" ht="28.5" customHeight="1">
      <c r="A18" s="128"/>
      <c r="B18" s="128" t="s">
        <v>48</v>
      </c>
      <c r="C18" s="129" t="s">
        <v>49</v>
      </c>
      <c r="D18" s="130">
        <f t="shared" si="0"/>
        <v>249470</v>
      </c>
      <c r="E18" s="130">
        <f t="shared" si="2"/>
        <v>249470</v>
      </c>
      <c r="F18" s="130">
        <v>160000</v>
      </c>
      <c r="G18" s="130">
        <v>89470</v>
      </c>
      <c r="H18" s="130"/>
      <c r="I18" s="130"/>
      <c r="J18" s="130"/>
      <c r="K18" s="130"/>
      <c r="L18" s="132">
        <f t="shared" si="3"/>
        <v>184737.07</v>
      </c>
      <c r="M18" s="132">
        <f t="shared" si="4"/>
        <v>184737.07</v>
      </c>
      <c r="N18" s="132">
        <v>117670</v>
      </c>
      <c r="O18" s="132">
        <v>67067.07</v>
      </c>
      <c r="P18" s="132"/>
      <c r="Q18" s="132"/>
      <c r="R18" s="132"/>
      <c r="S18" s="132"/>
      <c r="T18" s="133">
        <f t="shared" si="1"/>
        <v>0.7405181785385017</v>
      </c>
    </row>
    <row r="19" spans="1:20" s="122" customFormat="1" ht="27" customHeight="1">
      <c r="A19" s="123" t="s">
        <v>26</v>
      </c>
      <c r="B19" s="134"/>
      <c r="C19" s="135" t="s">
        <v>27</v>
      </c>
      <c r="D19" s="125">
        <f aca="true" t="shared" si="5" ref="D19:D34">SUM(E19,H19,I19,K19)</f>
        <v>4399242</v>
      </c>
      <c r="E19" s="125">
        <f t="shared" si="2"/>
        <v>4123532</v>
      </c>
      <c r="F19" s="125">
        <f>SUM(F20:F24)</f>
        <v>3128823</v>
      </c>
      <c r="G19" s="126">
        <f>SUM(G20:G24)</f>
        <v>994709</v>
      </c>
      <c r="H19" s="125"/>
      <c r="I19" s="125">
        <f>SUM(I20:I24)</f>
        <v>275710</v>
      </c>
      <c r="J19" s="125"/>
      <c r="K19" s="125"/>
      <c r="L19" s="126">
        <f t="shared" si="3"/>
        <v>4165749.04</v>
      </c>
      <c r="M19" s="126">
        <f t="shared" si="4"/>
        <v>3918536.04</v>
      </c>
      <c r="N19" s="126">
        <f>SUM(N20:N23)</f>
        <v>2999868.37</v>
      </c>
      <c r="O19" s="126">
        <f>SUM(O20:O24)</f>
        <v>918667.6699999999</v>
      </c>
      <c r="P19" s="126"/>
      <c r="Q19" s="126">
        <f>SUM(Q20:Q24)</f>
        <v>247213</v>
      </c>
      <c r="R19" s="126"/>
      <c r="S19" s="126"/>
      <c r="T19" s="127">
        <f aca="true" t="shared" si="6" ref="T19:T34">L19/D19</f>
        <v>0.9469242746818657</v>
      </c>
    </row>
    <row r="20" spans="1:24" s="114" customFormat="1" ht="20.25" customHeight="1">
      <c r="A20" s="110"/>
      <c r="B20" s="115">
        <v>75011</v>
      </c>
      <c r="C20" s="116" t="s">
        <v>102</v>
      </c>
      <c r="D20" s="109">
        <f t="shared" si="5"/>
        <v>58352</v>
      </c>
      <c r="E20" s="109">
        <f t="shared" si="2"/>
        <v>58352</v>
      </c>
      <c r="F20" s="109">
        <v>58352</v>
      </c>
      <c r="G20" s="109"/>
      <c r="H20" s="109"/>
      <c r="I20" s="109"/>
      <c r="J20" s="109"/>
      <c r="K20" s="109"/>
      <c r="L20" s="112">
        <f t="shared" si="3"/>
        <v>58352</v>
      </c>
      <c r="M20" s="112">
        <f t="shared" si="4"/>
        <v>58352</v>
      </c>
      <c r="N20" s="112">
        <v>58352</v>
      </c>
      <c r="O20" s="112"/>
      <c r="P20" s="112"/>
      <c r="Q20" s="112"/>
      <c r="R20" s="112"/>
      <c r="S20" s="112"/>
      <c r="T20" s="113">
        <f t="shared" si="6"/>
        <v>1</v>
      </c>
      <c r="X20" s="117"/>
    </row>
    <row r="21" spans="1:20" s="114" customFormat="1" ht="19.5" customHeight="1">
      <c r="A21" s="110"/>
      <c r="B21" s="115">
        <v>75022</v>
      </c>
      <c r="C21" s="116" t="s">
        <v>50</v>
      </c>
      <c r="D21" s="109">
        <f t="shared" si="5"/>
        <v>231710</v>
      </c>
      <c r="E21" s="109">
        <v>40000</v>
      </c>
      <c r="F21" s="109"/>
      <c r="G21" s="109">
        <v>40000</v>
      </c>
      <c r="H21" s="109"/>
      <c r="I21" s="109">
        <v>191710</v>
      </c>
      <c r="J21" s="109"/>
      <c r="K21" s="109"/>
      <c r="L21" s="112">
        <f t="shared" si="3"/>
        <v>209845.58000000002</v>
      </c>
      <c r="M21" s="112">
        <f>SUM(N21:O21)</f>
        <v>32835.58</v>
      </c>
      <c r="N21" s="112"/>
      <c r="O21" s="112">
        <v>32835.58</v>
      </c>
      <c r="P21" s="112"/>
      <c r="Q21" s="112">
        <v>177010</v>
      </c>
      <c r="R21" s="112"/>
      <c r="S21" s="112"/>
      <c r="T21" s="113">
        <f t="shared" si="6"/>
        <v>0.9056388589184757</v>
      </c>
    </row>
    <row r="22" spans="1:20" s="114" customFormat="1" ht="19.5" customHeight="1">
      <c r="A22" s="110"/>
      <c r="B22" s="115">
        <v>75023</v>
      </c>
      <c r="C22" s="116" t="s">
        <v>51</v>
      </c>
      <c r="D22" s="109">
        <f t="shared" si="5"/>
        <v>3879680</v>
      </c>
      <c r="E22" s="109">
        <f t="shared" si="2"/>
        <v>3877680</v>
      </c>
      <c r="F22" s="109">
        <v>3065471</v>
      </c>
      <c r="G22" s="109">
        <v>812209</v>
      </c>
      <c r="H22" s="109"/>
      <c r="I22" s="109">
        <v>2000</v>
      </c>
      <c r="J22" s="109"/>
      <c r="K22" s="109"/>
      <c r="L22" s="112">
        <f t="shared" si="3"/>
        <v>3684871.52</v>
      </c>
      <c r="M22" s="112">
        <f t="shared" si="4"/>
        <v>3683788.52</v>
      </c>
      <c r="N22" s="112">
        <v>2937286.37</v>
      </c>
      <c r="O22" s="112">
        <v>746502.15</v>
      </c>
      <c r="P22" s="112"/>
      <c r="Q22" s="112">
        <v>1083</v>
      </c>
      <c r="R22" s="112"/>
      <c r="S22" s="112"/>
      <c r="T22" s="113">
        <f t="shared" si="6"/>
        <v>0.9497874876278456</v>
      </c>
    </row>
    <row r="23" spans="1:20" s="114" customFormat="1" ht="24.75" customHeight="1">
      <c r="A23" s="110"/>
      <c r="B23" s="115">
        <v>75075</v>
      </c>
      <c r="C23" s="116" t="s">
        <v>52</v>
      </c>
      <c r="D23" s="109">
        <f t="shared" si="5"/>
        <v>147500</v>
      </c>
      <c r="E23" s="109">
        <f t="shared" si="2"/>
        <v>147500</v>
      </c>
      <c r="F23" s="109">
        <v>5000</v>
      </c>
      <c r="G23" s="109">
        <v>142500</v>
      </c>
      <c r="H23" s="109"/>
      <c r="I23" s="109"/>
      <c r="J23" s="109"/>
      <c r="K23" s="109"/>
      <c r="L23" s="112">
        <f t="shared" si="3"/>
        <v>143559.94</v>
      </c>
      <c r="M23" s="112">
        <f t="shared" si="4"/>
        <v>143559.94</v>
      </c>
      <c r="N23" s="112">
        <v>4230</v>
      </c>
      <c r="O23" s="112">
        <v>139329.94</v>
      </c>
      <c r="P23" s="112"/>
      <c r="Q23" s="112"/>
      <c r="R23" s="112"/>
      <c r="S23" s="112"/>
      <c r="T23" s="113">
        <f t="shared" si="6"/>
        <v>0.9732877288135593</v>
      </c>
    </row>
    <row r="24" spans="1:20" s="114" customFormat="1" ht="24.75" customHeight="1">
      <c r="A24" s="110"/>
      <c r="B24" s="115">
        <v>75095</v>
      </c>
      <c r="C24" s="116" t="s">
        <v>78</v>
      </c>
      <c r="D24" s="109">
        <v>99164</v>
      </c>
      <c r="E24" s="109"/>
      <c r="F24" s="109"/>
      <c r="G24" s="109"/>
      <c r="H24" s="109"/>
      <c r="I24" s="109">
        <v>82000</v>
      </c>
      <c r="J24" s="109"/>
      <c r="K24" s="109"/>
      <c r="L24" s="112">
        <f t="shared" si="3"/>
        <v>69120</v>
      </c>
      <c r="M24" s="112"/>
      <c r="N24" s="112"/>
      <c r="O24" s="112"/>
      <c r="P24" s="112"/>
      <c r="Q24" s="112">
        <v>69120</v>
      </c>
      <c r="R24" s="112"/>
      <c r="S24" s="112"/>
      <c r="T24" s="113">
        <f t="shared" si="6"/>
        <v>0.6970271469484893</v>
      </c>
    </row>
    <row r="25" spans="1:20" s="41" customFormat="1" ht="51" customHeight="1">
      <c r="A25" s="62" t="s">
        <v>28</v>
      </c>
      <c r="B25" s="63"/>
      <c r="C25" s="64" t="s">
        <v>29</v>
      </c>
      <c r="D25" s="65">
        <f t="shared" si="5"/>
        <v>84330</v>
      </c>
      <c r="E25" s="65">
        <f t="shared" si="2"/>
        <v>40135</v>
      </c>
      <c r="F25" s="65">
        <f>SUM(F26:F30)</f>
        <v>33776</v>
      </c>
      <c r="G25" s="104">
        <f>SUM(G26:G30)</f>
        <v>6359</v>
      </c>
      <c r="H25" s="65"/>
      <c r="I25" s="65">
        <f>SUM(I26:I30)</f>
        <v>44195</v>
      </c>
      <c r="J25" s="65"/>
      <c r="K25" s="65"/>
      <c r="L25" s="66">
        <f t="shared" si="3"/>
        <v>82211.53</v>
      </c>
      <c r="M25" s="66">
        <f t="shared" si="4"/>
        <v>39926.53</v>
      </c>
      <c r="N25" s="66">
        <f>SUM(N26:N30)</f>
        <v>33726.21</v>
      </c>
      <c r="O25" s="66">
        <f>SUM(O26:O30)</f>
        <v>6200.32</v>
      </c>
      <c r="P25" s="66"/>
      <c r="Q25" s="66">
        <f>SUM(Q26:Q30)</f>
        <v>42285</v>
      </c>
      <c r="R25" s="66"/>
      <c r="S25" s="66"/>
      <c r="T25" s="61">
        <f t="shared" si="6"/>
        <v>0.9748788094391082</v>
      </c>
    </row>
    <row r="26" spans="1:172" s="99" customFormat="1" ht="42.75" customHeight="1">
      <c r="A26" s="110"/>
      <c r="B26" s="115">
        <v>75101</v>
      </c>
      <c r="C26" s="116" t="s">
        <v>53</v>
      </c>
      <c r="D26" s="109">
        <f t="shared" si="5"/>
        <v>1683</v>
      </c>
      <c r="E26" s="109">
        <f t="shared" si="2"/>
        <v>1683</v>
      </c>
      <c r="F26" s="109">
        <v>1683</v>
      </c>
      <c r="G26" s="109"/>
      <c r="H26" s="109"/>
      <c r="I26" s="109"/>
      <c r="J26" s="109"/>
      <c r="K26" s="109"/>
      <c r="L26" s="112">
        <f t="shared" si="3"/>
        <v>1682.84</v>
      </c>
      <c r="M26" s="112">
        <f t="shared" si="4"/>
        <v>1682.84</v>
      </c>
      <c r="N26" s="112">
        <v>1682.84</v>
      </c>
      <c r="O26" s="112"/>
      <c r="P26" s="112"/>
      <c r="Q26" s="112"/>
      <c r="R26" s="112"/>
      <c r="S26" s="112"/>
      <c r="T26" s="113">
        <f t="shared" si="6"/>
        <v>0.9999049316696375</v>
      </c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</row>
    <row r="27" spans="1:172" s="99" customFormat="1" ht="27.75" customHeight="1">
      <c r="A27" s="110"/>
      <c r="B27" s="115">
        <v>75107</v>
      </c>
      <c r="C27" s="116" t="s">
        <v>128</v>
      </c>
      <c r="D27" s="109">
        <f>SUM(E27,H27,I27,K27)</f>
        <v>36998</v>
      </c>
      <c r="E27" s="109">
        <f>SUM(F27:G27)</f>
        <v>16518</v>
      </c>
      <c r="F27" s="109">
        <v>13112</v>
      </c>
      <c r="G27" s="109">
        <v>3406</v>
      </c>
      <c r="H27" s="109"/>
      <c r="I27" s="109">
        <v>20480</v>
      </c>
      <c r="J27" s="109"/>
      <c r="K27" s="109"/>
      <c r="L27" s="112">
        <f>SUM(N27:S27)</f>
        <v>36290.270000000004</v>
      </c>
      <c r="M27" s="112">
        <f>SUM(N27:O27)</f>
        <v>16450.27</v>
      </c>
      <c r="N27" s="112">
        <v>13088.67</v>
      </c>
      <c r="O27" s="112">
        <v>3361.6</v>
      </c>
      <c r="P27" s="112"/>
      <c r="Q27" s="112">
        <v>19840</v>
      </c>
      <c r="R27" s="112"/>
      <c r="S27" s="112"/>
      <c r="T27" s="113">
        <f t="shared" si="6"/>
        <v>0.9808711281690903</v>
      </c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</row>
    <row r="28" spans="1:172" s="99" customFormat="1" ht="27.75" customHeight="1">
      <c r="A28" s="110"/>
      <c r="B28" s="115">
        <v>75108</v>
      </c>
      <c r="C28" s="116" t="s">
        <v>156</v>
      </c>
      <c r="D28" s="109">
        <f>SUM(E28,H28,I28,K28)</f>
        <v>21070</v>
      </c>
      <c r="E28" s="109">
        <f>SUM(F28:G28)</f>
        <v>11310</v>
      </c>
      <c r="F28" s="109">
        <v>9414</v>
      </c>
      <c r="G28" s="109">
        <v>1896</v>
      </c>
      <c r="H28" s="109"/>
      <c r="I28" s="109">
        <v>9760</v>
      </c>
      <c r="J28" s="109"/>
      <c r="K28" s="109"/>
      <c r="L28" s="112">
        <f>SUM(N28:S28)</f>
        <v>20959.58</v>
      </c>
      <c r="M28" s="112">
        <f>SUM(N28:O28)</f>
        <v>11199.58</v>
      </c>
      <c r="N28" s="112">
        <v>9413.23</v>
      </c>
      <c r="O28" s="112">
        <v>1786.35</v>
      </c>
      <c r="P28" s="112"/>
      <c r="Q28" s="112">
        <v>9760</v>
      </c>
      <c r="R28" s="112"/>
      <c r="S28" s="112"/>
      <c r="T28" s="113">
        <f t="shared" si="6"/>
        <v>0.9947593735168487</v>
      </c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</row>
    <row r="29" spans="1:20" s="114" customFormat="1" ht="92.25" customHeight="1">
      <c r="A29" s="110"/>
      <c r="B29" s="115">
        <v>75109</v>
      </c>
      <c r="C29" s="116" t="s">
        <v>157</v>
      </c>
      <c r="D29" s="109">
        <f>SUM(E29,H29,I29,K29)</f>
        <v>5416</v>
      </c>
      <c r="E29" s="109">
        <f>SUM(F29:G29)</f>
        <v>1461</v>
      </c>
      <c r="F29" s="109">
        <v>1361</v>
      </c>
      <c r="G29" s="109">
        <v>100</v>
      </c>
      <c r="H29" s="109"/>
      <c r="I29" s="109">
        <v>3955</v>
      </c>
      <c r="J29" s="109"/>
      <c r="K29" s="109"/>
      <c r="L29" s="112">
        <f>SUM(N29:S29)</f>
        <v>4540.48</v>
      </c>
      <c r="M29" s="112">
        <f>SUM(N29:O29)</f>
        <v>1435.48</v>
      </c>
      <c r="N29" s="112">
        <v>1339.05</v>
      </c>
      <c r="O29" s="112">
        <v>96.43</v>
      </c>
      <c r="P29" s="112"/>
      <c r="Q29" s="112">
        <v>3105</v>
      </c>
      <c r="R29" s="112"/>
      <c r="S29" s="112"/>
      <c r="T29" s="113">
        <f t="shared" si="6"/>
        <v>0.8383456425406203</v>
      </c>
    </row>
    <row r="30" spans="1:172" s="99" customFormat="1" ht="32.25" customHeight="1">
      <c r="A30" s="110"/>
      <c r="B30" s="115">
        <v>75110</v>
      </c>
      <c r="C30" s="116" t="s">
        <v>158</v>
      </c>
      <c r="D30" s="109">
        <f>SUM(E30,H30,I30,K30)</f>
        <v>19163</v>
      </c>
      <c r="E30" s="109">
        <f>SUM(F30:G30)</f>
        <v>9163</v>
      </c>
      <c r="F30" s="109">
        <v>8206</v>
      </c>
      <c r="G30" s="109">
        <v>957</v>
      </c>
      <c r="H30" s="109"/>
      <c r="I30" s="109">
        <v>10000</v>
      </c>
      <c r="J30" s="109"/>
      <c r="K30" s="109"/>
      <c r="L30" s="112">
        <f>SUM(N30:S30)</f>
        <v>18738.36</v>
      </c>
      <c r="M30" s="112">
        <f>SUM(N30:O30)</f>
        <v>9158.36</v>
      </c>
      <c r="N30" s="112">
        <v>8202.42</v>
      </c>
      <c r="O30" s="112">
        <v>955.94</v>
      </c>
      <c r="P30" s="112"/>
      <c r="Q30" s="112">
        <v>9580</v>
      </c>
      <c r="R30" s="112"/>
      <c r="S30" s="112"/>
      <c r="T30" s="113">
        <f t="shared" si="6"/>
        <v>0.9778406303814643</v>
      </c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</row>
    <row r="31" spans="1:20" s="42" customFormat="1" ht="39.75" customHeight="1">
      <c r="A31" s="101" t="s">
        <v>30</v>
      </c>
      <c r="B31" s="102"/>
      <c r="C31" s="103" t="s">
        <v>31</v>
      </c>
      <c r="D31" s="104">
        <f t="shared" si="5"/>
        <v>372200</v>
      </c>
      <c r="E31" s="104">
        <f t="shared" si="2"/>
        <v>361450</v>
      </c>
      <c r="F31" s="104">
        <f>SUM(F32:F33)</f>
        <v>25500</v>
      </c>
      <c r="G31" s="104">
        <f>SUM(G32:G33)</f>
        <v>335950</v>
      </c>
      <c r="H31" s="104">
        <f>SUM(H32:H33)</f>
        <v>0</v>
      </c>
      <c r="I31" s="104">
        <f>SUM(I32:I33)</f>
        <v>10750</v>
      </c>
      <c r="J31" s="104"/>
      <c r="K31" s="104"/>
      <c r="L31" s="105">
        <f t="shared" si="3"/>
        <v>333791.36000000004</v>
      </c>
      <c r="M31" s="105">
        <f t="shared" si="4"/>
        <v>323061.36000000004</v>
      </c>
      <c r="N31" s="105">
        <f>SUM(N32:N33)</f>
        <v>23806.84</v>
      </c>
      <c r="O31" s="105">
        <f>SUM(O32:O33)</f>
        <v>299254.52</v>
      </c>
      <c r="P31" s="105"/>
      <c r="Q31" s="105">
        <f>SUM(Q32:Q33)</f>
        <v>10730</v>
      </c>
      <c r="R31" s="105"/>
      <c r="S31" s="105"/>
      <c r="T31" s="106">
        <f t="shared" si="6"/>
        <v>0.8968064481461581</v>
      </c>
    </row>
    <row r="32" spans="1:53" s="100" customFormat="1" ht="30" customHeight="1">
      <c r="A32" s="101"/>
      <c r="B32" s="102">
        <v>75404</v>
      </c>
      <c r="C32" s="103" t="s">
        <v>116</v>
      </c>
      <c r="D32" s="104">
        <f>SUM(E32,H32,I32,K32)</f>
        <v>17000</v>
      </c>
      <c r="E32" s="104">
        <f>SUM(F32:G32)</f>
        <v>17000</v>
      </c>
      <c r="F32" s="104"/>
      <c r="G32" s="104">
        <v>17000</v>
      </c>
      <c r="H32" s="104"/>
      <c r="I32" s="104"/>
      <c r="J32" s="104"/>
      <c r="K32" s="104"/>
      <c r="L32" s="105">
        <f>SUM(N32:S32)</f>
        <v>17000</v>
      </c>
      <c r="M32" s="105">
        <f>SUM(N32:O32)</f>
        <v>17000</v>
      </c>
      <c r="N32" s="105"/>
      <c r="O32" s="105">
        <v>17000</v>
      </c>
      <c r="P32" s="105"/>
      <c r="Q32" s="105"/>
      <c r="R32" s="105"/>
      <c r="S32" s="105"/>
      <c r="T32" s="106">
        <f t="shared" si="6"/>
        <v>1</v>
      </c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</row>
    <row r="33" spans="1:53" s="99" customFormat="1" ht="27.75" customHeight="1">
      <c r="A33" s="110"/>
      <c r="B33" s="115">
        <v>75412</v>
      </c>
      <c r="C33" s="116" t="s">
        <v>54</v>
      </c>
      <c r="D33" s="109">
        <f t="shared" si="5"/>
        <v>355200</v>
      </c>
      <c r="E33" s="109">
        <f t="shared" si="2"/>
        <v>344450</v>
      </c>
      <c r="F33" s="109">
        <v>25500</v>
      </c>
      <c r="G33" s="109">
        <v>318950</v>
      </c>
      <c r="H33" s="109"/>
      <c r="I33" s="109">
        <v>10750</v>
      </c>
      <c r="J33" s="109"/>
      <c r="K33" s="109"/>
      <c r="L33" s="112">
        <f t="shared" si="3"/>
        <v>316791.36000000004</v>
      </c>
      <c r="M33" s="112">
        <f t="shared" si="4"/>
        <v>306061.36000000004</v>
      </c>
      <c r="N33" s="112">
        <v>23806.84</v>
      </c>
      <c r="O33" s="112">
        <v>282254.52</v>
      </c>
      <c r="P33" s="112"/>
      <c r="Q33" s="112">
        <v>10730</v>
      </c>
      <c r="R33" s="112"/>
      <c r="S33" s="112"/>
      <c r="T33" s="113">
        <f t="shared" si="6"/>
        <v>0.8918675675675677</v>
      </c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</row>
    <row r="34" spans="1:53" s="41" customFormat="1" ht="32.25" customHeight="1">
      <c r="A34" s="101" t="s">
        <v>55</v>
      </c>
      <c r="B34" s="102"/>
      <c r="C34" s="103" t="s">
        <v>56</v>
      </c>
      <c r="D34" s="109">
        <f t="shared" si="5"/>
        <v>170954</v>
      </c>
      <c r="E34" s="104"/>
      <c r="F34" s="104"/>
      <c r="G34" s="104"/>
      <c r="H34" s="104"/>
      <c r="I34" s="104"/>
      <c r="J34" s="104"/>
      <c r="K34" s="104">
        <f>(SUM(K35))</f>
        <v>170954</v>
      </c>
      <c r="L34" s="112">
        <f t="shared" si="3"/>
        <v>140129.78</v>
      </c>
      <c r="M34" s="105"/>
      <c r="N34" s="105"/>
      <c r="O34" s="105"/>
      <c r="P34" s="105"/>
      <c r="Q34" s="105"/>
      <c r="R34" s="105"/>
      <c r="S34" s="105">
        <v>140129.78</v>
      </c>
      <c r="T34" s="106">
        <f t="shared" si="6"/>
        <v>0.8196928998444026</v>
      </c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</row>
    <row r="35" spans="1:20" s="114" customFormat="1" ht="56.25" customHeight="1">
      <c r="A35" s="110"/>
      <c r="B35" s="115">
        <v>75702</v>
      </c>
      <c r="C35" s="116" t="s">
        <v>57</v>
      </c>
      <c r="D35" s="109">
        <f aca="true" t="shared" si="7" ref="D35:D49">SUM(E35,H35,I35,K35)</f>
        <v>170954</v>
      </c>
      <c r="E35" s="109"/>
      <c r="F35" s="109"/>
      <c r="G35" s="109"/>
      <c r="H35" s="109"/>
      <c r="I35" s="109"/>
      <c r="J35" s="109"/>
      <c r="K35" s="109">
        <v>170954</v>
      </c>
      <c r="L35" s="112">
        <f t="shared" si="3"/>
        <v>140129.78</v>
      </c>
      <c r="M35" s="112"/>
      <c r="N35" s="112"/>
      <c r="O35" s="112"/>
      <c r="P35" s="112"/>
      <c r="Q35" s="112"/>
      <c r="R35" s="112"/>
      <c r="S35" s="112">
        <v>140129.78</v>
      </c>
      <c r="T35" s="113">
        <f aca="true" t="shared" si="8" ref="T35:T50">L35/D35</f>
        <v>0.8196928998444026</v>
      </c>
    </row>
    <row r="36" spans="1:20" s="42" customFormat="1" ht="30" customHeight="1">
      <c r="A36" s="62" t="s">
        <v>32</v>
      </c>
      <c r="B36" s="63"/>
      <c r="C36" s="64" t="s">
        <v>33</v>
      </c>
      <c r="D36" s="65">
        <f t="shared" si="7"/>
        <v>214520</v>
      </c>
      <c r="E36" s="65">
        <f t="shared" si="2"/>
        <v>214520</v>
      </c>
      <c r="F36" s="65"/>
      <c r="G36" s="104">
        <f>SUM(G37:G38)</f>
        <v>214520</v>
      </c>
      <c r="H36" s="65"/>
      <c r="I36" s="65"/>
      <c r="J36" s="65"/>
      <c r="K36" s="65"/>
      <c r="L36" s="66">
        <f t="shared" si="3"/>
        <v>25985.57</v>
      </c>
      <c r="M36" s="66">
        <f t="shared" si="4"/>
        <v>25985.57</v>
      </c>
      <c r="N36" s="66"/>
      <c r="O36" s="66">
        <f>SUM(O37:O38)</f>
        <v>25985.57</v>
      </c>
      <c r="P36" s="66"/>
      <c r="Q36" s="66"/>
      <c r="R36" s="66"/>
      <c r="S36" s="66"/>
      <c r="T36" s="61">
        <f t="shared" si="8"/>
        <v>0.12113355398098079</v>
      </c>
    </row>
    <row r="37" spans="1:174" s="99" customFormat="1" ht="33" customHeight="1">
      <c r="A37" s="110"/>
      <c r="B37" s="115">
        <v>75814</v>
      </c>
      <c r="C37" s="116" t="s">
        <v>58</v>
      </c>
      <c r="D37" s="109">
        <f t="shared" si="7"/>
        <v>26030</v>
      </c>
      <c r="E37" s="109">
        <f t="shared" si="2"/>
        <v>26030</v>
      </c>
      <c r="F37" s="109"/>
      <c r="G37" s="109">
        <v>26030</v>
      </c>
      <c r="H37" s="109"/>
      <c r="I37" s="109"/>
      <c r="J37" s="109"/>
      <c r="K37" s="109"/>
      <c r="L37" s="112">
        <f t="shared" si="3"/>
        <v>25985.57</v>
      </c>
      <c r="M37" s="112">
        <f t="shared" si="4"/>
        <v>25985.57</v>
      </c>
      <c r="N37" s="112"/>
      <c r="O37" s="112">
        <v>25985.57</v>
      </c>
      <c r="P37" s="112"/>
      <c r="Q37" s="112"/>
      <c r="R37" s="112"/>
      <c r="S37" s="112"/>
      <c r="T37" s="113">
        <f t="shared" si="8"/>
        <v>0.998293123319247</v>
      </c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</row>
    <row r="38" spans="1:174" s="99" customFormat="1" ht="29.25" customHeight="1">
      <c r="A38" s="110"/>
      <c r="B38" s="115">
        <v>75818</v>
      </c>
      <c r="C38" s="116" t="s">
        <v>59</v>
      </c>
      <c r="D38" s="109">
        <f t="shared" si="7"/>
        <v>188490</v>
      </c>
      <c r="E38" s="109">
        <f t="shared" si="2"/>
        <v>188490</v>
      </c>
      <c r="F38" s="109"/>
      <c r="G38" s="109">
        <v>188490</v>
      </c>
      <c r="H38" s="109"/>
      <c r="I38" s="109"/>
      <c r="J38" s="109"/>
      <c r="K38" s="109"/>
      <c r="L38" s="112">
        <f t="shared" si="3"/>
        <v>0</v>
      </c>
      <c r="M38" s="112">
        <f t="shared" si="4"/>
        <v>0</v>
      </c>
      <c r="N38" s="112"/>
      <c r="O38" s="112">
        <v>0</v>
      </c>
      <c r="P38" s="112"/>
      <c r="Q38" s="112"/>
      <c r="R38" s="112"/>
      <c r="S38" s="112"/>
      <c r="T38" s="113">
        <f t="shared" si="8"/>
        <v>0</v>
      </c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</row>
    <row r="39" spans="1:20" s="41" customFormat="1" ht="31.5" customHeight="1">
      <c r="A39" s="62" t="s">
        <v>60</v>
      </c>
      <c r="B39" s="63"/>
      <c r="C39" s="64" t="s">
        <v>61</v>
      </c>
      <c r="D39" s="65">
        <f>SUM(E39,H39,I39,J39,K39)</f>
        <v>15355597.67</v>
      </c>
      <c r="E39" s="65">
        <f t="shared" si="2"/>
        <v>14760732.35</v>
      </c>
      <c r="F39" s="65">
        <f>SUM(F40:F50)</f>
        <v>10392403</v>
      </c>
      <c r="G39" s="104">
        <f>SUM(G40:G50)</f>
        <v>4368329.35</v>
      </c>
      <c r="H39" s="65"/>
      <c r="I39" s="65">
        <f>SUM(I40:I50)</f>
        <v>464381</v>
      </c>
      <c r="J39" s="65">
        <f>SUM(J40:J54)</f>
        <v>130484.32</v>
      </c>
      <c r="K39" s="65"/>
      <c r="L39" s="66">
        <f t="shared" si="3"/>
        <v>14857146.45</v>
      </c>
      <c r="M39" s="66">
        <f t="shared" si="4"/>
        <v>14279835.52</v>
      </c>
      <c r="N39" s="66">
        <f aca="true" t="shared" si="9" ref="N39:S39">SUM(N40:N50)</f>
        <v>10351175.94</v>
      </c>
      <c r="O39" s="66">
        <f t="shared" si="9"/>
        <v>3928659.5799999996</v>
      </c>
      <c r="P39" s="66"/>
      <c r="Q39" s="66">
        <f t="shared" si="9"/>
        <v>457227.61</v>
      </c>
      <c r="R39" s="66">
        <f t="shared" si="9"/>
        <v>120083.32</v>
      </c>
      <c r="S39" s="66">
        <f t="shared" si="9"/>
        <v>0</v>
      </c>
      <c r="T39" s="61">
        <f t="shared" si="8"/>
        <v>0.9675394451774536</v>
      </c>
    </row>
    <row r="40" spans="1:20" s="114" customFormat="1" ht="31.5" customHeight="1">
      <c r="A40" s="110"/>
      <c r="B40" s="115">
        <v>80101</v>
      </c>
      <c r="C40" s="116" t="s">
        <v>62</v>
      </c>
      <c r="D40" s="109">
        <f t="shared" si="7"/>
        <v>8091956</v>
      </c>
      <c r="E40" s="109">
        <f t="shared" si="2"/>
        <v>7802956</v>
      </c>
      <c r="F40" s="109">
        <v>6219151</v>
      </c>
      <c r="G40" s="109">
        <v>1583805</v>
      </c>
      <c r="H40" s="109"/>
      <c r="I40" s="109">
        <v>289000</v>
      </c>
      <c r="J40" s="104"/>
      <c r="K40" s="109"/>
      <c r="L40" s="112">
        <f t="shared" si="3"/>
        <v>7951739.23</v>
      </c>
      <c r="M40" s="112">
        <f t="shared" si="4"/>
        <v>7668276.8100000005</v>
      </c>
      <c r="N40" s="112">
        <v>6202426</v>
      </c>
      <c r="O40" s="112">
        <v>1465850.81</v>
      </c>
      <c r="P40" s="112"/>
      <c r="Q40" s="112">
        <v>283462.42</v>
      </c>
      <c r="R40" s="112"/>
      <c r="S40" s="112"/>
      <c r="T40" s="113">
        <f t="shared" si="8"/>
        <v>0.9826720795318216</v>
      </c>
    </row>
    <row r="41" spans="1:20" s="114" customFormat="1" ht="33.75" customHeight="1">
      <c r="A41" s="110"/>
      <c r="B41" s="115">
        <v>80103</v>
      </c>
      <c r="C41" s="116" t="s">
        <v>63</v>
      </c>
      <c r="D41" s="109">
        <f>SUM(E41,H41,I41,K41,J41)</f>
        <v>635724</v>
      </c>
      <c r="E41" s="109">
        <f t="shared" si="2"/>
        <v>589610</v>
      </c>
      <c r="F41" s="109">
        <v>543781</v>
      </c>
      <c r="G41" s="109">
        <v>45829</v>
      </c>
      <c r="H41" s="109"/>
      <c r="I41" s="109">
        <v>43440</v>
      </c>
      <c r="J41" s="104">
        <v>2674</v>
      </c>
      <c r="K41" s="109"/>
      <c r="L41" s="112">
        <f t="shared" si="3"/>
        <v>615018.69</v>
      </c>
      <c r="M41" s="112">
        <f t="shared" si="4"/>
        <v>569209.98</v>
      </c>
      <c r="N41" s="112">
        <v>529386.26</v>
      </c>
      <c r="O41" s="112">
        <v>39823.72</v>
      </c>
      <c r="P41" s="112"/>
      <c r="Q41" s="112">
        <v>43135.39</v>
      </c>
      <c r="R41" s="112">
        <v>2673.32</v>
      </c>
      <c r="S41" s="112"/>
      <c r="T41" s="113">
        <f t="shared" si="8"/>
        <v>0.9674303471317741</v>
      </c>
    </row>
    <row r="42" spans="1:20" s="114" customFormat="1" ht="24" customHeight="1">
      <c r="A42" s="110"/>
      <c r="B42" s="115">
        <v>80104</v>
      </c>
      <c r="C42" s="116" t="s">
        <v>64</v>
      </c>
      <c r="D42" s="109">
        <f t="shared" si="7"/>
        <v>1438866</v>
      </c>
      <c r="E42" s="109">
        <f t="shared" si="2"/>
        <v>1438866</v>
      </c>
      <c r="F42" s="109"/>
      <c r="G42" s="109">
        <v>1438866</v>
      </c>
      <c r="H42" s="109"/>
      <c r="I42" s="109"/>
      <c r="J42" s="109"/>
      <c r="K42" s="109"/>
      <c r="L42" s="112">
        <f t="shared" si="3"/>
        <v>1219764.95</v>
      </c>
      <c r="M42" s="112">
        <f t="shared" si="4"/>
        <v>1219764.95</v>
      </c>
      <c r="N42" s="112"/>
      <c r="O42" s="112">
        <v>1219764.95</v>
      </c>
      <c r="P42" s="112"/>
      <c r="Q42" s="112"/>
      <c r="R42" s="112"/>
      <c r="S42" s="112"/>
      <c r="T42" s="113">
        <f t="shared" si="8"/>
        <v>0.8477265777355223</v>
      </c>
    </row>
    <row r="43" spans="1:20" s="114" customFormat="1" ht="24" customHeight="1">
      <c r="A43" s="110"/>
      <c r="B43" s="115">
        <v>80110</v>
      </c>
      <c r="C43" s="116" t="s">
        <v>65</v>
      </c>
      <c r="D43" s="109">
        <f t="shared" si="7"/>
        <v>2820522</v>
      </c>
      <c r="E43" s="109">
        <f t="shared" si="2"/>
        <v>2698922</v>
      </c>
      <c r="F43" s="109">
        <v>2348179</v>
      </c>
      <c r="G43" s="109">
        <v>350743</v>
      </c>
      <c r="H43" s="109"/>
      <c r="I43" s="109">
        <v>121600</v>
      </c>
      <c r="J43" s="109"/>
      <c r="K43" s="109"/>
      <c r="L43" s="112">
        <f t="shared" si="3"/>
        <v>2787376.16</v>
      </c>
      <c r="M43" s="112">
        <f t="shared" si="4"/>
        <v>2667087.3600000003</v>
      </c>
      <c r="N43" s="112">
        <v>2341880.12</v>
      </c>
      <c r="O43" s="112">
        <v>325207.24</v>
      </c>
      <c r="P43" s="112"/>
      <c r="Q43" s="112">
        <v>120288.8</v>
      </c>
      <c r="R43" s="112"/>
      <c r="S43" s="112"/>
      <c r="T43" s="113">
        <f t="shared" si="8"/>
        <v>0.988248331337249</v>
      </c>
    </row>
    <row r="44" spans="1:20" s="114" customFormat="1" ht="27" customHeight="1">
      <c r="A44" s="110"/>
      <c r="B44" s="115">
        <v>80113</v>
      </c>
      <c r="C44" s="116" t="s">
        <v>66</v>
      </c>
      <c r="D44" s="109">
        <f t="shared" si="7"/>
        <v>348183.35</v>
      </c>
      <c r="E44" s="109">
        <f t="shared" si="2"/>
        <v>348183.35</v>
      </c>
      <c r="F44" s="109"/>
      <c r="G44" s="109">
        <v>348183.35</v>
      </c>
      <c r="H44" s="109"/>
      <c r="I44" s="109"/>
      <c r="J44" s="109"/>
      <c r="K44" s="109"/>
      <c r="L44" s="112">
        <f t="shared" si="3"/>
        <v>345779.64</v>
      </c>
      <c r="M44" s="112">
        <f t="shared" si="4"/>
        <v>345779.64</v>
      </c>
      <c r="N44" s="112"/>
      <c r="O44" s="112">
        <v>345779.64</v>
      </c>
      <c r="P44" s="112"/>
      <c r="Q44" s="112"/>
      <c r="R44" s="112"/>
      <c r="S44" s="112"/>
      <c r="T44" s="113">
        <f t="shared" si="8"/>
        <v>0.9930964246280014</v>
      </c>
    </row>
    <row r="45" spans="1:20" s="114" customFormat="1" ht="34.5" customHeight="1">
      <c r="A45" s="110"/>
      <c r="B45" s="115">
        <v>80114</v>
      </c>
      <c r="C45" s="116" t="s">
        <v>67</v>
      </c>
      <c r="D45" s="109">
        <f t="shared" si="7"/>
        <v>737088</v>
      </c>
      <c r="E45" s="109">
        <f t="shared" si="2"/>
        <v>737088</v>
      </c>
      <c r="F45" s="109">
        <v>645612</v>
      </c>
      <c r="G45" s="109">
        <v>91476</v>
      </c>
      <c r="H45" s="109"/>
      <c r="I45" s="109"/>
      <c r="J45" s="109"/>
      <c r="K45" s="109"/>
      <c r="L45" s="112">
        <f t="shared" si="3"/>
        <v>727654.11</v>
      </c>
      <c r="M45" s="112">
        <f t="shared" si="4"/>
        <v>727654.11</v>
      </c>
      <c r="N45" s="112">
        <v>644144.57</v>
      </c>
      <c r="O45" s="112">
        <v>83509.54</v>
      </c>
      <c r="P45" s="112"/>
      <c r="Q45" s="112"/>
      <c r="R45" s="112"/>
      <c r="S45" s="112"/>
      <c r="T45" s="113">
        <f t="shared" si="8"/>
        <v>0.9872011347356082</v>
      </c>
    </row>
    <row r="46" spans="1:20" s="114" customFormat="1" ht="27" customHeight="1">
      <c r="A46" s="110"/>
      <c r="B46" s="115">
        <v>80146</v>
      </c>
      <c r="C46" s="116" t="s">
        <v>68</v>
      </c>
      <c r="D46" s="109">
        <f t="shared" si="7"/>
        <v>15280</v>
      </c>
      <c r="E46" s="109">
        <f t="shared" si="2"/>
        <v>15280</v>
      </c>
      <c r="F46" s="109"/>
      <c r="G46" s="109">
        <v>15280</v>
      </c>
      <c r="H46" s="109"/>
      <c r="I46" s="109"/>
      <c r="J46" s="109"/>
      <c r="K46" s="109"/>
      <c r="L46" s="112">
        <f t="shared" si="3"/>
        <v>15280</v>
      </c>
      <c r="M46" s="112">
        <f t="shared" si="4"/>
        <v>15280</v>
      </c>
      <c r="N46" s="112"/>
      <c r="O46" s="112">
        <v>15280</v>
      </c>
      <c r="P46" s="112"/>
      <c r="Q46" s="112"/>
      <c r="R46" s="112"/>
      <c r="S46" s="112"/>
      <c r="T46" s="113">
        <f t="shared" si="8"/>
        <v>1</v>
      </c>
    </row>
    <row r="47" spans="1:20" s="114" customFormat="1" ht="25.5" customHeight="1">
      <c r="A47" s="110"/>
      <c r="B47" s="115">
        <v>80148</v>
      </c>
      <c r="C47" s="116" t="s">
        <v>142</v>
      </c>
      <c r="D47" s="109">
        <f t="shared" si="7"/>
        <v>747649</v>
      </c>
      <c r="E47" s="109">
        <f t="shared" si="2"/>
        <v>747649</v>
      </c>
      <c r="F47" s="109">
        <v>366308</v>
      </c>
      <c r="G47" s="109">
        <v>381341</v>
      </c>
      <c r="H47" s="109"/>
      <c r="I47" s="109"/>
      <c r="J47" s="109"/>
      <c r="K47" s="109"/>
      <c r="L47" s="112">
        <f t="shared" si="3"/>
        <v>693932.53</v>
      </c>
      <c r="M47" s="112">
        <f t="shared" si="4"/>
        <v>693932.53</v>
      </c>
      <c r="N47" s="112">
        <v>364006.99</v>
      </c>
      <c r="O47" s="112">
        <v>329925.54</v>
      </c>
      <c r="P47" s="112"/>
      <c r="Q47" s="112"/>
      <c r="R47" s="112"/>
      <c r="S47" s="112"/>
      <c r="T47" s="113">
        <f t="shared" si="8"/>
        <v>0.9281528230493187</v>
      </c>
    </row>
    <row r="48" spans="1:20" s="114" customFormat="1" ht="135" customHeight="1">
      <c r="A48" s="110"/>
      <c r="B48" s="115">
        <v>80149</v>
      </c>
      <c r="C48" s="116" t="s">
        <v>132</v>
      </c>
      <c r="D48" s="109">
        <f t="shared" si="7"/>
        <v>22094</v>
      </c>
      <c r="E48" s="109">
        <f t="shared" si="2"/>
        <v>21194</v>
      </c>
      <c r="F48" s="109">
        <v>16100</v>
      </c>
      <c r="G48" s="109">
        <v>5094</v>
      </c>
      <c r="H48" s="109"/>
      <c r="I48" s="109">
        <v>900</v>
      </c>
      <c r="J48" s="109"/>
      <c r="K48" s="109"/>
      <c r="L48" s="112">
        <f t="shared" si="3"/>
        <v>21594</v>
      </c>
      <c r="M48" s="112">
        <f t="shared" si="4"/>
        <v>20694</v>
      </c>
      <c r="N48" s="112">
        <v>16100</v>
      </c>
      <c r="O48" s="112">
        <v>4594</v>
      </c>
      <c r="P48" s="112"/>
      <c r="Q48" s="112">
        <v>900</v>
      </c>
      <c r="R48" s="112"/>
      <c r="S48" s="112"/>
      <c r="T48" s="113">
        <f t="shared" si="8"/>
        <v>0.9773694215624151</v>
      </c>
    </row>
    <row r="49" spans="1:20" s="114" customFormat="1" ht="152.25" customHeight="1">
      <c r="A49" s="110"/>
      <c r="B49" s="115">
        <v>80150</v>
      </c>
      <c r="C49" s="116" t="s">
        <v>133</v>
      </c>
      <c r="D49" s="109">
        <f t="shared" si="7"/>
        <v>320638</v>
      </c>
      <c r="E49" s="109">
        <f t="shared" si="2"/>
        <v>311197</v>
      </c>
      <c r="F49" s="109">
        <v>252272</v>
      </c>
      <c r="G49" s="109">
        <v>58925</v>
      </c>
      <c r="H49" s="109"/>
      <c r="I49" s="109">
        <v>9441</v>
      </c>
      <c r="J49" s="109"/>
      <c r="K49" s="109"/>
      <c r="L49" s="112">
        <f t="shared" si="3"/>
        <v>311851.33999999997</v>
      </c>
      <c r="M49" s="112">
        <f t="shared" si="4"/>
        <v>302410.33999999997</v>
      </c>
      <c r="N49" s="112">
        <v>252272</v>
      </c>
      <c r="O49" s="112">
        <v>50138.34</v>
      </c>
      <c r="P49" s="112"/>
      <c r="Q49" s="112">
        <v>9441</v>
      </c>
      <c r="R49" s="112"/>
      <c r="S49" s="112"/>
      <c r="T49" s="113">
        <f t="shared" si="8"/>
        <v>0.9725963235798626</v>
      </c>
    </row>
    <row r="50" spans="1:20" s="114" customFormat="1" ht="26.25" customHeight="1">
      <c r="A50" s="110"/>
      <c r="B50" s="115">
        <v>80195</v>
      </c>
      <c r="C50" s="116" t="s">
        <v>78</v>
      </c>
      <c r="D50" s="109">
        <f>SUM(E50,H50,I50,K50,J50)</f>
        <v>177597.32</v>
      </c>
      <c r="E50" s="109">
        <f t="shared" si="2"/>
        <v>49787</v>
      </c>
      <c r="F50" s="109">
        <v>1000</v>
      </c>
      <c r="G50" s="109">
        <v>48787</v>
      </c>
      <c r="H50" s="109"/>
      <c r="I50" s="109"/>
      <c r="J50" s="109">
        <v>127810.32</v>
      </c>
      <c r="K50" s="109"/>
      <c r="L50" s="112">
        <f t="shared" si="3"/>
        <v>167155.8</v>
      </c>
      <c r="M50" s="112">
        <f t="shared" si="4"/>
        <v>49745.8</v>
      </c>
      <c r="N50" s="112">
        <v>960</v>
      </c>
      <c r="O50" s="112">
        <v>48785.8</v>
      </c>
      <c r="P50" s="112"/>
      <c r="Q50" s="112"/>
      <c r="R50" s="112">
        <v>117410</v>
      </c>
      <c r="S50" s="112"/>
      <c r="T50" s="113">
        <f t="shared" si="8"/>
        <v>0.9412067704625271</v>
      </c>
    </row>
    <row r="51" spans="1:20" s="42" customFormat="1" ht="29.25" customHeight="1">
      <c r="A51" s="101" t="s">
        <v>69</v>
      </c>
      <c r="B51" s="102"/>
      <c r="C51" s="103" t="s">
        <v>70</v>
      </c>
      <c r="D51" s="104">
        <f>SUM(E51,H51,I51,K51)</f>
        <v>186296</v>
      </c>
      <c r="E51" s="104">
        <f t="shared" si="2"/>
        <v>181296</v>
      </c>
      <c r="F51" s="104">
        <f>SUM(F52:F54)</f>
        <v>20125</v>
      </c>
      <c r="G51" s="104">
        <f>SUM(G52:G54)</f>
        <v>161171</v>
      </c>
      <c r="H51" s="104">
        <f>SUM(H52:H54)</f>
        <v>5000</v>
      </c>
      <c r="I51" s="104"/>
      <c r="J51" s="104"/>
      <c r="K51" s="104"/>
      <c r="L51" s="105">
        <f t="shared" si="3"/>
        <v>179110.47999999998</v>
      </c>
      <c r="M51" s="105">
        <f t="shared" si="4"/>
        <v>174110.47999999998</v>
      </c>
      <c r="N51" s="105">
        <f>SUM(N52:N53)</f>
        <v>20124.11</v>
      </c>
      <c r="O51" s="105">
        <f>SUM(O52:O53)</f>
        <v>153986.37</v>
      </c>
      <c r="P51" s="105">
        <f>SUM(P52:P54)</f>
        <v>5000</v>
      </c>
      <c r="Q51" s="105"/>
      <c r="R51" s="105"/>
      <c r="S51" s="105"/>
      <c r="T51" s="106">
        <f aca="true" t="shared" si="10" ref="T51:T69">L51/D51</f>
        <v>0.9614295529694679</v>
      </c>
    </row>
    <row r="52" spans="1:20" s="114" customFormat="1" ht="28.5" customHeight="1">
      <c r="A52" s="110"/>
      <c r="B52" s="115">
        <v>85153</v>
      </c>
      <c r="C52" s="116" t="s">
        <v>71</v>
      </c>
      <c r="D52" s="109">
        <f aca="true" t="shared" si="11" ref="D52:D69">SUM(E52,H52,I52,K52)</f>
        <v>35000</v>
      </c>
      <c r="E52" s="109">
        <f t="shared" si="2"/>
        <v>35000</v>
      </c>
      <c r="F52" s="109"/>
      <c r="G52" s="109">
        <v>35000</v>
      </c>
      <c r="H52" s="109"/>
      <c r="I52" s="109"/>
      <c r="J52" s="109"/>
      <c r="K52" s="109"/>
      <c r="L52" s="112">
        <f t="shared" si="3"/>
        <v>34330.09</v>
      </c>
      <c r="M52" s="112">
        <f t="shared" si="4"/>
        <v>34330.09</v>
      </c>
      <c r="N52" s="112"/>
      <c r="O52" s="112">
        <v>34330.09</v>
      </c>
      <c r="P52" s="112"/>
      <c r="Q52" s="112"/>
      <c r="R52" s="112"/>
      <c r="S52" s="112"/>
      <c r="T52" s="113">
        <f t="shared" si="10"/>
        <v>0.9808597142857142</v>
      </c>
    </row>
    <row r="53" spans="1:20" s="114" customFormat="1" ht="34.5" customHeight="1">
      <c r="A53" s="110"/>
      <c r="B53" s="115">
        <v>85154</v>
      </c>
      <c r="C53" s="116" t="s">
        <v>72</v>
      </c>
      <c r="D53" s="109">
        <f t="shared" si="11"/>
        <v>146296</v>
      </c>
      <c r="E53" s="109">
        <f t="shared" si="2"/>
        <v>146296</v>
      </c>
      <c r="F53" s="109">
        <v>20125</v>
      </c>
      <c r="G53" s="109">
        <v>126171</v>
      </c>
      <c r="H53" s="109"/>
      <c r="I53" s="109"/>
      <c r="J53" s="109"/>
      <c r="K53" s="109"/>
      <c r="L53" s="112">
        <f t="shared" si="3"/>
        <v>139780.39</v>
      </c>
      <c r="M53" s="112">
        <f t="shared" si="4"/>
        <v>139780.39</v>
      </c>
      <c r="N53" s="112">
        <v>20124.11</v>
      </c>
      <c r="O53" s="112">
        <v>119656.28</v>
      </c>
      <c r="P53" s="112"/>
      <c r="Q53" s="112"/>
      <c r="R53" s="112"/>
      <c r="S53" s="112"/>
      <c r="T53" s="113">
        <f t="shared" si="10"/>
        <v>0.9554628287854762</v>
      </c>
    </row>
    <row r="54" spans="1:20" s="114" customFormat="1" ht="33" customHeight="1">
      <c r="A54" s="110"/>
      <c r="B54" s="115">
        <v>85195</v>
      </c>
      <c r="C54" s="116" t="s">
        <v>78</v>
      </c>
      <c r="D54" s="109">
        <f t="shared" si="11"/>
        <v>5000</v>
      </c>
      <c r="E54" s="109"/>
      <c r="F54" s="109"/>
      <c r="G54" s="109"/>
      <c r="H54" s="109">
        <v>5000</v>
      </c>
      <c r="I54" s="109"/>
      <c r="J54" s="109"/>
      <c r="K54" s="109"/>
      <c r="L54" s="112">
        <f t="shared" si="3"/>
        <v>5000</v>
      </c>
      <c r="M54" s="112"/>
      <c r="N54" s="112"/>
      <c r="O54" s="112"/>
      <c r="P54" s="112">
        <v>5000</v>
      </c>
      <c r="Q54" s="112"/>
      <c r="R54" s="112"/>
      <c r="S54" s="112"/>
      <c r="T54" s="113">
        <f t="shared" si="10"/>
        <v>1</v>
      </c>
    </row>
    <row r="55" spans="1:20" s="42" customFormat="1" ht="32.25" customHeight="1">
      <c r="A55" s="101" t="s">
        <v>34</v>
      </c>
      <c r="B55" s="102"/>
      <c r="C55" s="103" t="s">
        <v>35</v>
      </c>
      <c r="D55" s="104">
        <f t="shared" si="11"/>
        <v>4415604</v>
      </c>
      <c r="E55" s="104">
        <f t="shared" si="2"/>
        <v>1760518</v>
      </c>
      <c r="F55" s="104">
        <f>SUM(F56:F67)</f>
        <v>1337437</v>
      </c>
      <c r="G55" s="104">
        <f>SUM(G56:G67)</f>
        <v>423081</v>
      </c>
      <c r="H55" s="104"/>
      <c r="I55" s="104">
        <f>SUM(I56:I67)</f>
        <v>2655086</v>
      </c>
      <c r="J55" s="104"/>
      <c r="K55" s="104"/>
      <c r="L55" s="105">
        <f>SUM(N55:S55)</f>
        <v>4263134.779999999</v>
      </c>
      <c r="M55" s="105">
        <f>SUM(N55:O55)</f>
        <v>1648837.5</v>
      </c>
      <c r="N55" s="105">
        <f>SUM(N56:N67)</f>
        <v>1247252.51</v>
      </c>
      <c r="O55" s="105">
        <f>SUM(O56:O67)</f>
        <v>401584.99</v>
      </c>
      <c r="P55" s="105"/>
      <c r="Q55" s="105">
        <f>SUM(Q56:Q67)</f>
        <v>2614297.28</v>
      </c>
      <c r="R55" s="105"/>
      <c r="S55" s="105"/>
      <c r="T55" s="106">
        <f t="shared" si="10"/>
        <v>0.9654703592079361</v>
      </c>
    </row>
    <row r="56" spans="1:20" s="114" customFormat="1" ht="27.75" customHeight="1">
      <c r="A56" s="110"/>
      <c r="B56" s="115">
        <v>85202</v>
      </c>
      <c r="C56" s="116" t="s">
        <v>73</v>
      </c>
      <c r="D56" s="109">
        <f t="shared" si="11"/>
        <v>263300</v>
      </c>
      <c r="E56" s="109">
        <f t="shared" si="2"/>
        <v>263300</v>
      </c>
      <c r="F56" s="109"/>
      <c r="G56" s="109">
        <v>263300</v>
      </c>
      <c r="H56" s="109"/>
      <c r="I56" s="109"/>
      <c r="J56" s="109"/>
      <c r="K56" s="109"/>
      <c r="L56" s="112">
        <f t="shared" si="3"/>
        <v>263167.62</v>
      </c>
      <c r="M56" s="112">
        <f t="shared" si="4"/>
        <v>263167.62</v>
      </c>
      <c r="N56" s="112"/>
      <c r="O56" s="112">
        <v>263167.62</v>
      </c>
      <c r="P56" s="112"/>
      <c r="Q56" s="112"/>
      <c r="R56" s="112"/>
      <c r="S56" s="112"/>
      <c r="T56" s="113">
        <f t="shared" si="10"/>
        <v>0.9994972274971515</v>
      </c>
    </row>
    <row r="57" spans="1:20" s="114" customFormat="1" ht="27.75" customHeight="1">
      <c r="A57" s="110"/>
      <c r="B57" s="115">
        <v>85204</v>
      </c>
      <c r="C57" s="116" t="s">
        <v>134</v>
      </c>
      <c r="D57" s="109">
        <f t="shared" si="11"/>
        <v>10300</v>
      </c>
      <c r="E57" s="109">
        <f t="shared" si="2"/>
        <v>10300</v>
      </c>
      <c r="F57" s="109"/>
      <c r="G57" s="109">
        <v>10300</v>
      </c>
      <c r="H57" s="109"/>
      <c r="I57" s="109"/>
      <c r="J57" s="109"/>
      <c r="K57" s="109"/>
      <c r="L57" s="112">
        <f t="shared" si="3"/>
        <v>9076.31</v>
      </c>
      <c r="M57" s="112">
        <f t="shared" si="4"/>
        <v>9076.31</v>
      </c>
      <c r="N57" s="112"/>
      <c r="O57" s="112">
        <v>9076.31</v>
      </c>
      <c r="P57" s="112"/>
      <c r="Q57" s="112"/>
      <c r="R57" s="112"/>
      <c r="S57" s="112"/>
      <c r="T57" s="113">
        <f t="shared" si="10"/>
        <v>0.8811951456310679</v>
      </c>
    </row>
    <row r="58" spans="1:20" s="114" customFormat="1" ht="33" customHeight="1">
      <c r="A58" s="110"/>
      <c r="B58" s="115">
        <v>85205</v>
      </c>
      <c r="C58" s="116" t="s">
        <v>135</v>
      </c>
      <c r="D58" s="109">
        <f t="shared" si="11"/>
        <v>9600</v>
      </c>
      <c r="E58" s="109">
        <f t="shared" si="2"/>
        <v>9600</v>
      </c>
      <c r="F58" s="109">
        <v>9600</v>
      </c>
      <c r="G58" s="109"/>
      <c r="H58" s="109"/>
      <c r="I58" s="109"/>
      <c r="J58" s="109"/>
      <c r="K58" s="109"/>
      <c r="L58" s="112">
        <f t="shared" si="3"/>
        <v>7509.96</v>
      </c>
      <c r="M58" s="112">
        <f t="shared" si="4"/>
        <v>7509.96</v>
      </c>
      <c r="N58" s="112">
        <v>7509.96</v>
      </c>
      <c r="O58" s="112"/>
      <c r="P58" s="112"/>
      <c r="Q58" s="112"/>
      <c r="R58" s="112"/>
      <c r="S58" s="112"/>
      <c r="T58" s="113">
        <f t="shared" si="10"/>
        <v>0.7822875</v>
      </c>
    </row>
    <row r="59" spans="1:20" s="114" customFormat="1" ht="27.75" customHeight="1">
      <c r="A59" s="110"/>
      <c r="B59" s="115">
        <v>85206</v>
      </c>
      <c r="C59" s="116" t="s">
        <v>136</v>
      </c>
      <c r="D59" s="109">
        <f t="shared" si="11"/>
        <v>69833</v>
      </c>
      <c r="E59" s="109">
        <f t="shared" si="2"/>
        <v>69833</v>
      </c>
      <c r="F59" s="109">
        <v>67437</v>
      </c>
      <c r="G59" s="109">
        <v>2396</v>
      </c>
      <c r="H59" s="109"/>
      <c r="I59" s="109"/>
      <c r="J59" s="109"/>
      <c r="K59" s="109"/>
      <c r="L59" s="112">
        <f t="shared" si="3"/>
        <v>48248.19</v>
      </c>
      <c r="M59" s="112">
        <f t="shared" si="4"/>
        <v>48248.19</v>
      </c>
      <c r="N59" s="112">
        <v>46091.66</v>
      </c>
      <c r="O59" s="112">
        <v>2156.53</v>
      </c>
      <c r="P59" s="112"/>
      <c r="Q59" s="112"/>
      <c r="R59" s="112"/>
      <c r="S59" s="112"/>
      <c r="T59" s="113">
        <f t="shared" si="10"/>
        <v>0.6909081666260937</v>
      </c>
    </row>
    <row r="60" spans="1:20" s="114" customFormat="1" ht="93" customHeight="1">
      <c r="A60" s="110"/>
      <c r="B60" s="115">
        <v>85212</v>
      </c>
      <c r="C60" s="116" t="s">
        <v>147</v>
      </c>
      <c r="D60" s="109">
        <f t="shared" si="11"/>
        <v>2455770</v>
      </c>
      <c r="E60" s="109">
        <f t="shared" si="2"/>
        <v>166923</v>
      </c>
      <c r="F60" s="109">
        <v>159890</v>
      </c>
      <c r="G60" s="109">
        <v>7033</v>
      </c>
      <c r="H60" s="109"/>
      <c r="I60" s="109">
        <v>2288847</v>
      </c>
      <c r="J60" s="109"/>
      <c r="K60" s="109"/>
      <c r="L60" s="112">
        <f t="shared" si="3"/>
        <v>2455656</v>
      </c>
      <c r="M60" s="112">
        <f t="shared" si="4"/>
        <v>166921.08</v>
      </c>
      <c r="N60" s="112">
        <v>159888.15</v>
      </c>
      <c r="O60" s="112">
        <v>7032.93</v>
      </c>
      <c r="P60" s="112"/>
      <c r="Q60" s="112">
        <v>2288734.92</v>
      </c>
      <c r="R60" s="112"/>
      <c r="S60" s="112"/>
      <c r="T60" s="113">
        <f t="shared" si="10"/>
        <v>0.999953578714619</v>
      </c>
    </row>
    <row r="61" spans="1:20" s="114" customFormat="1" ht="108.75" customHeight="1">
      <c r="A61" s="110"/>
      <c r="B61" s="115">
        <v>85213</v>
      </c>
      <c r="C61" s="116" t="s">
        <v>148</v>
      </c>
      <c r="D61" s="109">
        <f t="shared" si="11"/>
        <v>21082</v>
      </c>
      <c r="E61" s="109">
        <f t="shared" si="2"/>
        <v>21082</v>
      </c>
      <c r="F61" s="109"/>
      <c r="G61" s="109">
        <v>21082</v>
      </c>
      <c r="H61" s="109"/>
      <c r="I61" s="109"/>
      <c r="J61" s="109"/>
      <c r="K61" s="109"/>
      <c r="L61" s="112">
        <f t="shared" si="3"/>
        <v>21008.82</v>
      </c>
      <c r="M61" s="112">
        <f t="shared" si="4"/>
        <v>21008.82</v>
      </c>
      <c r="N61" s="112"/>
      <c r="O61" s="112">
        <v>21008.82</v>
      </c>
      <c r="P61" s="112"/>
      <c r="Q61" s="112"/>
      <c r="R61" s="112"/>
      <c r="S61" s="112"/>
      <c r="T61" s="113">
        <f t="shared" si="10"/>
        <v>0.996528792334693</v>
      </c>
    </row>
    <row r="62" spans="1:20" s="114" customFormat="1" ht="44.25" customHeight="1">
      <c r="A62" s="110"/>
      <c r="B62" s="115">
        <v>85214</v>
      </c>
      <c r="C62" s="116" t="s">
        <v>145</v>
      </c>
      <c r="D62" s="109">
        <f t="shared" si="11"/>
        <v>141510</v>
      </c>
      <c r="E62" s="109"/>
      <c r="F62" s="109"/>
      <c r="G62" s="109"/>
      <c r="H62" s="109"/>
      <c r="I62" s="109">
        <v>141510</v>
      </c>
      <c r="J62" s="109"/>
      <c r="K62" s="109"/>
      <c r="L62" s="112">
        <f t="shared" si="3"/>
        <v>132982.67</v>
      </c>
      <c r="M62" s="112"/>
      <c r="N62" s="112"/>
      <c r="O62" s="112"/>
      <c r="P62" s="112"/>
      <c r="Q62" s="112">
        <v>132982.67</v>
      </c>
      <c r="R62" s="112"/>
      <c r="S62" s="112"/>
      <c r="T62" s="113">
        <f t="shared" si="10"/>
        <v>0.939740442371564</v>
      </c>
    </row>
    <row r="63" spans="1:20" s="114" customFormat="1" ht="22.5" customHeight="1">
      <c r="A63" s="110"/>
      <c r="B63" s="115">
        <v>85215</v>
      </c>
      <c r="C63" s="116" t="s">
        <v>74</v>
      </c>
      <c r="D63" s="109">
        <f t="shared" si="11"/>
        <v>15000</v>
      </c>
      <c r="E63" s="109"/>
      <c r="F63" s="109"/>
      <c r="G63" s="109"/>
      <c r="H63" s="109"/>
      <c r="I63" s="109">
        <v>15000</v>
      </c>
      <c r="J63" s="109"/>
      <c r="K63" s="109"/>
      <c r="L63" s="112">
        <f t="shared" si="3"/>
        <v>12922.47</v>
      </c>
      <c r="M63" s="112"/>
      <c r="N63" s="112"/>
      <c r="O63" s="112"/>
      <c r="P63" s="112"/>
      <c r="Q63" s="112">
        <v>12922.47</v>
      </c>
      <c r="R63" s="112"/>
      <c r="S63" s="112"/>
      <c r="T63" s="113">
        <f t="shared" si="10"/>
        <v>0.861498</v>
      </c>
    </row>
    <row r="64" spans="1:20" s="114" customFormat="1" ht="23.25" customHeight="1">
      <c r="A64" s="110"/>
      <c r="B64" s="115">
        <v>85216</v>
      </c>
      <c r="C64" s="116" t="s">
        <v>75</v>
      </c>
      <c r="D64" s="109">
        <f t="shared" si="11"/>
        <v>64227</v>
      </c>
      <c r="E64" s="109"/>
      <c r="F64" s="109"/>
      <c r="G64" s="109"/>
      <c r="H64" s="109"/>
      <c r="I64" s="109">
        <v>64227</v>
      </c>
      <c r="J64" s="109"/>
      <c r="K64" s="109"/>
      <c r="L64" s="112">
        <f t="shared" si="3"/>
        <v>64020.9</v>
      </c>
      <c r="M64" s="112"/>
      <c r="N64" s="112"/>
      <c r="O64" s="112"/>
      <c r="P64" s="112"/>
      <c r="Q64" s="112">
        <v>64020.9</v>
      </c>
      <c r="R64" s="112"/>
      <c r="S64" s="112"/>
      <c r="T64" s="113">
        <f t="shared" si="10"/>
        <v>0.9967910691765146</v>
      </c>
    </row>
    <row r="65" spans="1:20" s="114" customFormat="1" ht="25.5" customHeight="1">
      <c r="A65" s="110"/>
      <c r="B65" s="115">
        <v>85219</v>
      </c>
      <c r="C65" s="116" t="s">
        <v>76</v>
      </c>
      <c r="D65" s="109">
        <f t="shared" si="11"/>
        <v>1038655</v>
      </c>
      <c r="E65" s="109">
        <f t="shared" si="2"/>
        <v>1035353</v>
      </c>
      <c r="F65" s="109">
        <v>943107</v>
      </c>
      <c r="G65" s="109">
        <v>92246</v>
      </c>
      <c r="H65" s="109"/>
      <c r="I65" s="109">
        <v>3302</v>
      </c>
      <c r="J65" s="109"/>
      <c r="K65" s="109"/>
      <c r="L65" s="112">
        <f t="shared" si="3"/>
        <v>995759.77</v>
      </c>
      <c r="M65" s="112">
        <f t="shared" si="4"/>
        <v>992458.27</v>
      </c>
      <c r="N65" s="112">
        <v>910308.77</v>
      </c>
      <c r="O65" s="112">
        <v>82149.5</v>
      </c>
      <c r="P65" s="112"/>
      <c r="Q65" s="112">
        <v>3301.5</v>
      </c>
      <c r="R65" s="112"/>
      <c r="S65" s="112"/>
      <c r="T65" s="113">
        <f t="shared" si="10"/>
        <v>0.9587011760401674</v>
      </c>
    </row>
    <row r="66" spans="1:20" s="114" customFormat="1" ht="36" customHeight="1">
      <c r="A66" s="110"/>
      <c r="B66" s="115">
        <v>85228</v>
      </c>
      <c r="C66" s="116" t="s">
        <v>77</v>
      </c>
      <c r="D66" s="109">
        <f t="shared" si="11"/>
        <v>116850</v>
      </c>
      <c r="E66" s="109">
        <f t="shared" si="2"/>
        <v>116850</v>
      </c>
      <c r="F66" s="109">
        <v>116850</v>
      </c>
      <c r="G66" s="109"/>
      <c r="H66" s="109"/>
      <c r="I66" s="109"/>
      <c r="J66" s="109"/>
      <c r="K66" s="109"/>
      <c r="L66" s="112">
        <f t="shared" si="3"/>
        <v>90833.06</v>
      </c>
      <c r="M66" s="112">
        <f t="shared" si="4"/>
        <v>90833.06</v>
      </c>
      <c r="N66" s="112">
        <v>90833.06</v>
      </c>
      <c r="O66" s="112"/>
      <c r="P66" s="112"/>
      <c r="Q66" s="112"/>
      <c r="R66" s="112"/>
      <c r="S66" s="112"/>
      <c r="T66" s="113">
        <f t="shared" si="10"/>
        <v>0.7773475395806589</v>
      </c>
    </row>
    <row r="67" spans="1:20" s="114" customFormat="1" ht="27.75" customHeight="1">
      <c r="A67" s="110"/>
      <c r="B67" s="115">
        <v>85295</v>
      </c>
      <c r="C67" s="116" t="s">
        <v>78</v>
      </c>
      <c r="D67" s="109">
        <f t="shared" si="11"/>
        <v>209477</v>
      </c>
      <c r="E67" s="109">
        <f t="shared" si="2"/>
        <v>67277</v>
      </c>
      <c r="F67" s="109">
        <v>40553</v>
      </c>
      <c r="G67" s="109">
        <v>26724</v>
      </c>
      <c r="H67" s="109"/>
      <c r="I67" s="109">
        <v>142200</v>
      </c>
      <c r="J67" s="109"/>
      <c r="K67" s="109"/>
      <c r="L67" s="112">
        <f t="shared" si="3"/>
        <v>161949.01</v>
      </c>
      <c r="M67" s="112">
        <f t="shared" si="4"/>
        <v>49614.19</v>
      </c>
      <c r="N67" s="112">
        <v>32620.91</v>
      </c>
      <c r="O67" s="112">
        <v>16993.28</v>
      </c>
      <c r="P67" s="112"/>
      <c r="Q67" s="112">
        <v>112334.82</v>
      </c>
      <c r="R67" s="112"/>
      <c r="S67" s="112"/>
      <c r="T67" s="113">
        <f t="shared" si="10"/>
        <v>0.773111176883381</v>
      </c>
    </row>
    <row r="68" spans="1:20" s="42" customFormat="1" ht="27.75" customHeight="1">
      <c r="A68" s="101" t="s">
        <v>126</v>
      </c>
      <c r="B68" s="102"/>
      <c r="C68" s="103" t="s">
        <v>129</v>
      </c>
      <c r="D68" s="104">
        <f t="shared" si="11"/>
        <v>39500</v>
      </c>
      <c r="E68" s="104">
        <f t="shared" si="2"/>
        <v>39500</v>
      </c>
      <c r="F68" s="104"/>
      <c r="G68" s="104">
        <v>39500</v>
      </c>
      <c r="H68" s="104"/>
      <c r="I68" s="104"/>
      <c r="J68" s="104"/>
      <c r="K68" s="104"/>
      <c r="L68" s="105">
        <f t="shared" si="3"/>
        <v>38340.52</v>
      </c>
      <c r="M68" s="105"/>
      <c r="N68" s="105"/>
      <c r="O68" s="105">
        <v>38340.52</v>
      </c>
      <c r="P68" s="105"/>
      <c r="Q68" s="105"/>
      <c r="R68" s="105"/>
      <c r="S68" s="105"/>
      <c r="T68" s="106">
        <f t="shared" si="10"/>
        <v>0.970646075949367</v>
      </c>
    </row>
    <row r="69" spans="1:20" s="114" customFormat="1" ht="27.75" customHeight="1">
      <c r="A69" s="110"/>
      <c r="B69" s="115">
        <v>85395</v>
      </c>
      <c r="C69" s="116" t="s">
        <v>78</v>
      </c>
      <c r="D69" s="109">
        <f t="shared" si="11"/>
        <v>39500</v>
      </c>
      <c r="E69" s="109">
        <f t="shared" si="2"/>
        <v>39500</v>
      </c>
      <c r="F69" s="109"/>
      <c r="G69" s="109">
        <v>39500</v>
      </c>
      <c r="H69" s="109"/>
      <c r="I69" s="109"/>
      <c r="J69" s="109"/>
      <c r="K69" s="109"/>
      <c r="L69" s="112">
        <f t="shared" si="3"/>
        <v>38340.52</v>
      </c>
      <c r="M69" s="112"/>
      <c r="N69" s="112"/>
      <c r="O69" s="112">
        <v>38340.52</v>
      </c>
      <c r="P69" s="112"/>
      <c r="Q69" s="112"/>
      <c r="R69" s="112"/>
      <c r="S69" s="112"/>
      <c r="T69" s="113">
        <f t="shared" si="10"/>
        <v>0.970646075949367</v>
      </c>
    </row>
    <row r="70" spans="1:20" s="42" customFormat="1" ht="30" customHeight="1">
      <c r="A70" s="101" t="s">
        <v>79</v>
      </c>
      <c r="B70" s="102"/>
      <c r="C70" s="103" t="s">
        <v>80</v>
      </c>
      <c r="D70" s="104">
        <f aca="true" t="shared" si="12" ref="D70:D83">SUM(E70,H70,I70,K70)</f>
        <v>550153</v>
      </c>
      <c r="E70" s="104">
        <f t="shared" si="2"/>
        <v>383411</v>
      </c>
      <c r="F70" s="104">
        <f>SUM(F71:F72)</f>
        <v>310231</v>
      </c>
      <c r="G70" s="104">
        <f>SUM(G71:G72)</f>
        <v>73180</v>
      </c>
      <c r="H70" s="104"/>
      <c r="I70" s="104">
        <f>SUM(I71:I72)</f>
        <v>166742</v>
      </c>
      <c r="J70" s="104"/>
      <c r="K70" s="104"/>
      <c r="L70" s="105">
        <f t="shared" si="3"/>
        <v>535254.49</v>
      </c>
      <c r="M70" s="105">
        <f t="shared" si="4"/>
        <v>370090.56</v>
      </c>
      <c r="N70" s="105">
        <f>SUM(N71:N72)</f>
        <v>304718.12</v>
      </c>
      <c r="O70" s="105">
        <f>SUM(O71:O72)</f>
        <v>65372.44</v>
      </c>
      <c r="P70" s="105"/>
      <c r="Q70" s="105">
        <f>SUM(Q71:Q72)</f>
        <v>165163.93</v>
      </c>
      <c r="R70" s="105"/>
      <c r="S70" s="105"/>
      <c r="T70" s="106">
        <f aca="true" t="shared" si="13" ref="T70:T87">L70/D70</f>
        <v>0.9729193333490865</v>
      </c>
    </row>
    <row r="71" spans="1:20" s="114" customFormat="1" ht="27" customHeight="1">
      <c r="A71" s="110"/>
      <c r="B71" s="115">
        <v>85401</v>
      </c>
      <c r="C71" s="116" t="s">
        <v>81</v>
      </c>
      <c r="D71" s="104">
        <f>SUM(E71,H71,I71,K71)</f>
        <v>403534</v>
      </c>
      <c r="E71" s="109">
        <f>SUM(F71:G71)</f>
        <v>383411</v>
      </c>
      <c r="F71" s="109">
        <v>310231</v>
      </c>
      <c r="G71" s="109">
        <v>73180</v>
      </c>
      <c r="H71" s="109"/>
      <c r="I71" s="109">
        <v>20123</v>
      </c>
      <c r="J71" s="109"/>
      <c r="K71" s="109"/>
      <c r="L71" s="112">
        <f t="shared" si="3"/>
        <v>390036.49</v>
      </c>
      <c r="M71" s="112">
        <f t="shared" si="4"/>
        <v>370090.56</v>
      </c>
      <c r="N71" s="105">
        <v>304718.12</v>
      </c>
      <c r="O71" s="105">
        <v>65372.44</v>
      </c>
      <c r="P71" s="105"/>
      <c r="Q71" s="105">
        <v>19945.93</v>
      </c>
      <c r="R71" s="112"/>
      <c r="S71" s="112"/>
      <c r="T71" s="113">
        <f t="shared" si="13"/>
        <v>0.9665517403737974</v>
      </c>
    </row>
    <row r="72" spans="1:20" s="114" customFormat="1" ht="33" customHeight="1">
      <c r="A72" s="110"/>
      <c r="B72" s="115">
        <v>85415</v>
      </c>
      <c r="C72" s="116" t="s">
        <v>82</v>
      </c>
      <c r="D72" s="109">
        <f t="shared" si="12"/>
        <v>146619</v>
      </c>
      <c r="E72" s="109"/>
      <c r="F72" s="109"/>
      <c r="G72" s="109"/>
      <c r="H72" s="109"/>
      <c r="I72" s="109">
        <v>146619</v>
      </c>
      <c r="J72" s="109"/>
      <c r="K72" s="109"/>
      <c r="L72" s="112">
        <f t="shared" si="3"/>
        <v>145218</v>
      </c>
      <c r="M72" s="112"/>
      <c r="N72" s="112"/>
      <c r="O72" s="112"/>
      <c r="P72" s="112"/>
      <c r="Q72" s="112">
        <v>145218</v>
      </c>
      <c r="R72" s="112"/>
      <c r="S72" s="112"/>
      <c r="T72" s="113">
        <f t="shared" si="13"/>
        <v>0.9904446217748041</v>
      </c>
    </row>
    <row r="73" spans="1:20" s="42" customFormat="1" ht="33" customHeight="1">
      <c r="A73" s="101" t="s">
        <v>83</v>
      </c>
      <c r="B73" s="102"/>
      <c r="C73" s="103" t="s">
        <v>84</v>
      </c>
      <c r="D73" s="104">
        <f t="shared" si="12"/>
        <v>2405119</v>
      </c>
      <c r="E73" s="104">
        <f t="shared" si="2"/>
        <v>2405119</v>
      </c>
      <c r="F73" s="104">
        <f>SUM(F74:F80)</f>
        <v>111192</v>
      </c>
      <c r="G73" s="104">
        <f>SUM(G74:G80)</f>
        <v>2293927</v>
      </c>
      <c r="H73" s="104"/>
      <c r="I73" s="104"/>
      <c r="J73" s="104"/>
      <c r="K73" s="104"/>
      <c r="L73" s="105">
        <f t="shared" si="3"/>
        <v>2161614.86</v>
      </c>
      <c r="M73" s="105">
        <f t="shared" si="4"/>
        <v>2161614.86</v>
      </c>
      <c r="N73" s="105">
        <f>SUM(N74:N80)</f>
        <v>99335.33</v>
      </c>
      <c r="O73" s="105">
        <f>SUM(O74:O80)</f>
        <v>2062279.53</v>
      </c>
      <c r="P73" s="105"/>
      <c r="Q73" s="105"/>
      <c r="R73" s="105"/>
      <c r="S73" s="105"/>
      <c r="T73" s="106">
        <f t="shared" si="13"/>
        <v>0.8987558869228508</v>
      </c>
    </row>
    <row r="74" spans="1:20" s="114" customFormat="1" ht="27.75" customHeight="1">
      <c r="A74" s="110"/>
      <c r="B74" s="115">
        <v>90002</v>
      </c>
      <c r="C74" s="116" t="s">
        <v>117</v>
      </c>
      <c r="D74" s="109">
        <f>SUM(E74,H74,I74,K74)</f>
        <v>1338733</v>
      </c>
      <c r="E74" s="109">
        <f>SUM(F74:G74)</f>
        <v>1338733</v>
      </c>
      <c r="F74" s="109">
        <v>91192</v>
      </c>
      <c r="G74" s="109">
        <v>1247541</v>
      </c>
      <c r="H74" s="109"/>
      <c r="I74" s="109"/>
      <c r="J74" s="109"/>
      <c r="K74" s="109"/>
      <c r="L74" s="112">
        <f>SUM(N74:S74)</f>
        <v>1295693.6900000002</v>
      </c>
      <c r="M74" s="112">
        <f>SUM(N74:O74)</f>
        <v>1295693.6900000002</v>
      </c>
      <c r="N74" s="112">
        <v>81335.33</v>
      </c>
      <c r="O74" s="112">
        <v>1214358.36</v>
      </c>
      <c r="P74" s="112"/>
      <c r="Q74" s="112"/>
      <c r="R74" s="112"/>
      <c r="S74" s="112"/>
      <c r="T74" s="106">
        <f t="shared" si="13"/>
        <v>0.9678507140706923</v>
      </c>
    </row>
    <row r="75" spans="1:20" s="114" customFormat="1" ht="23.25" customHeight="1">
      <c r="A75" s="110"/>
      <c r="B75" s="115">
        <v>90003</v>
      </c>
      <c r="C75" s="116" t="s">
        <v>103</v>
      </c>
      <c r="D75" s="109">
        <f t="shared" si="12"/>
        <v>30000</v>
      </c>
      <c r="E75" s="109">
        <f t="shared" si="2"/>
        <v>30000</v>
      </c>
      <c r="F75" s="109"/>
      <c r="G75" s="109">
        <v>30000</v>
      </c>
      <c r="H75" s="109"/>
      <c r="I75" s="109"/>
      <c r="J75" s="109"/>
      <c r="K75" s="109"/>
      <c r="L75" s="112">
        <f t="shared" si="3"/>
        <v>27111.96</v>
      </c>
      <c r="M75" s="112">
        <f t="shared" si="4"/>
        <v>27111.96</v>
      </c>
      <c r="N75" s="112"/>
      <c r="O75" s="112">
        <v>27111.96</v>
      </c>
      <c r="P75" s="112"/>
      <c r="Q75" s="112"/>
      <c r="R75" s="112"/>
      <c r="S75" s="112"/>
      <c r="T75" s="113">
        <f t="shared" si="13"/>
        <v>0.903732</v>
      </c>
    </row>
    <row r="76" spans="1:20" s="114" customFormat="1" ht="32.25" customHeight="1">
      <c r="A76" s="110"/>
      <c r="B76" s="115">
        <v>90004</v>
      </c>
      <c r="C76" s="116" t="s">
        <v>112</v>
      </c>
      <c r="D76" s="109">
        <f t="shared" si="12"/>
        <v>15000</v>
      </c>
      <c r="E76" s="109">
        <f t="shared" si="2"/>
        <v>15000</v>
      </c>
      <c r="F76" s="109"/>
      <c r="G76" s="109">
        <v>15000</v>
      </c>
      <c r="H76" s="109"/>
      <c r="I76" s="109"/>
      <c r="J76" s="109"/>
      <c r="K76" s="109"/>
      <c r="L76" s="112">
        <f t="shared" si="3"/>
        <v>10960.92</v>
      </c>
      <c r="M76" s="112">
        <f t="shared" si="4"/>
        <v>10960.92</v>
      </c>
      <c r="N76" s="112"/>
      <c r="O76" s="112">
        <v>10960.92</v>
      </c>
      <c r="P76" s="112"/>
      <c r="Q76" s="112"/>
      <c r="R76" s="112"/>
      <c r="S76" s="112"/>
      <c r="T76" s="113">
        <f t="shared" si="13"/>
        <v>0.730728</v>
      </c>
    </row>
    <row r="77" spans="1:20" s="114" customFormat="1" ht="32.25" customHeight="1">
      <c r="A77" s="110"/>
      <c r="B77" s="115">
        <v>90013</v>
      </c>
      <c r="C77" s="116" t="s">
        <v>125</v>
      </c>
      <c r="D77" s="109">
        <f t="shared" si="12"/>
        <v>55000</v>
      </c>
      <c r="E77" s="109">
        <f t="shared" si="2"/>
        <v>55000</v>
      </c>
      <c r="F77" s="109">
        <v>20000</v>
      </c>
      <c r="G77" s="109">
        <v>35000</v>
      </c>
      <c r="H77" s="109"/>
      <c r="I77" s="109"/>
      <c r="J77" s="109"/>
      <c r="K77" s="109"/>
      <c r="L77" s="112">
        <f t="shared" si="3"/>
        <v>44927.85</v>
      </c>
      <c r="M77" s="112">
        <f t="shared" si="4"/>
        <v>44927.85</v>
      </c>
      <c r="N77" s="112">
        <v>18000</v>
      </c>
      <c r="O77" s="112">
        <v>26927.85</v>
      </c>
      <c r="P77" s="112"/>
      <c r="Q77" s="112"/>
      <c r="R77" s="112"/>
      <c r="S77" s="112"/>
      <c r="T77" s="113">
        <f t="shared" si="13"/>
        <v>0.81687</v>
      </c>
    </row>
    <row r="78" spans="1:20" s="114" customFormat="1" ht="27" customHeight="1">
      <c r="A78" s="110"/>
      <c r="B78" s="115">
        <v>90015</v>
      </c>
      <c r="C78" s="116" t="s">
        <v>85</v>
      </c>
      <c r="D78" s="109">
        <f t="shared" si="12"/>
        <v>870886</v>
      </c>
      <c r="E78" s="109">
        <f t="shared" si="2"/>
        <v>870886</v>
      </c>
      <c r="F78" s="109"/>
      <c r="G78" s="109">
        <v>870886</v>
      </c>
      <c r="H78" s="109"/>
      <c r="I78" s="109"/>
      <c r="J78" s="109"/>
      <c r="K78" s="109"/>
      <c r="L78" s="112">
        <f t="shared" si="3"/>
        <v>691365.66</v>
      </c>
      <c r="M78" s="112">
        <f t="shared" si="4"/>
        <v>691365.66</v>
      </c>
      <c r="N78" s="112"/>
      <c r="O78" s="112">
        <v>691365.66</v>
      </c>
      <c r="P78" s="112"/>
      <c r="Q78" s="112"/>
      <c r="R78" s="112"/>
      <c r="S78" s="112"/>
      <c r="T78" s="113">
        <f t="shared" si="13"/>
        <v>0.793864707895178</v>
      </c>
    </row>
    <row r="79" spans="1:20" s="114" customFormat="1" ht="51.75" customHeight="1">
      <c r="A79" s="110"/>
      <c r="B79" s="115">
        <v>90019</v>
      </c>
      <c r="C79" s="116" t="s">
        <v>130</v>
      </c>
      <c r="D79" s="109">
        <f t="shared" si="12"/>
        <v>82000</v>
      </c>
      <c r="E79" s="109">
        <f t="shared" si="2"/>
        <v>82000</v>
      </c>
      <c r="F79" s="109"/>
      <c r="G79" s="109">
        <v>82000</v>
      </c>
      <c r="H79" s="109"/>
      <c r="I79" s="109"/>
      <c r="J79" s="109"/>
      <c r="K79" s="109"/>
      <c r="L79" s="112">
        <f t="shared" si="3"/>
        <v>79579.78</v>
      </c>
      <c r="M79" s="112">
        <f t="shared" si="4"/>
        <v>79579.78</v>
      </c>
      <c r="N79" s="112"/>
      <c r="O79" s="112">
        <v>79579.78</v>
      </c>
      <c r="P79" s="112"/>
      <c r="Q79" s="112"/>
      <c r="R79" s="112"/>
      <c r="S79" s="112"/>
      <c r="T79" s="113">
        <f t="shared" si="13"/>
        <v>0.9704851219512195</v>
      </c>
    </row>
    <row r="80" spans="1:20" s="114" customFormat="1" ht="28.5" customHeight="1">
      <c r="A80" s="110"/>
      <c r="B80" s="115">
        <v>90095</v>
      </c>
      <c r="C80" s="116" t="s">
        <v>78</v>
      </c>
      <c r="D80" s="109">
        <f t="shared" si="12"/>
        <v>13500</v>
      </c>
      <c r="E80" s="109">
        <f t="shared" si="2"/>
        <v>13500</v>
      </c>
      <c r="F80" s="109"/>
      <c r="G80" s="109">
        <v>13500</v>
      </c>
      <c r="H80" s="109"/>
      <c r="I80" s="109"/>
      <c r="J80" s="109"/>
      <c r="K80" s="109"/>
      <c r="L80" s="112">
        <f t="shared" si="3"/>
        <v>11975</v>
      </c>
      <c r="M80" s="112">
        <f t="shared" si="4"/>
        <v>11975</v>
      </c>
      <c r="N80" s="112"/>
      <c r="O80" s="112">
        <v>11975</v>
      </c>
      <c r="P80" s="112"/>
      <c r="Q80" s="112"/>
      <c r="R80" s="112"/>
      <c r="S80" s="112"/>
      <c r="T80" s="113">
        <f t="shared" si="13"/>
        <v>0.8870370370370371</v>
      </c>
    </row>
    <row r="81" spans="1:20" s="42" customFormat="1" ht="34.5" customHeight="1">
      <c r="A81" s="101" t="s">
        <v>86</v>
      </c>
      <c r="B81" s="102"/>
      <c r="C81" s="103" t="s">
        <v>87</v>
      </c>
      <c r="D81" s="104">
        <f t="shared" si="12"/>
        <v>325000</v>
      </c>
      <c r="E81" s="104"/>
      <c r="F81" s="104"/>
      <c r="G81" s="104"/>
      <c r="H81" s="104">
        <f>SUM(H82:H83)</f>
        <v>325000</v>
      </c>
      <c r="I81" s="104"/>
      <c r="J81" s="104"/>
      <c r="K81" s="104"/>
      <c r="L81" s="105">
        <f t="shared" si="3"/>
        <v>324530.49</v>
      </c>
      <c r="M81" s="105"/>
      <c r="N81" s="105"/>
      <c r="O81" s="105"/>
      <c r="P81" s="105">
        <f>SUM(P82:P83)</f>
        <v>324530.49</v>
      </c>
      <c r="Q81" s="105"/>
      <c r="R81" s="105"/>
      <c r="S81" s="105"/>
      <c r="T81" s="106">
        <f t="shared" si="13"/>
        <v>0.9985553538461538</v>
      </c>
    </row>
    <row r="82" spans="1:20" s="114" customFormat="1" ht="26.25" customHeight="1">
      <c r="A82" s="110"/>
      <c r="B82" s="110" t="s">
        <v>88</v>
      </c>
      <c r="C82" s="111" t="s">
        <v>89</v>
      </c>
      <c r="D82" s="109">
        <f t="shared" si="12"/>
        <v>320000</v>
      </c>
      <c r="E82" s="109"/>
      <c r="F82" s="109"/>
      <c r="G82" s="109"/>
      <c r="H82" s="109">
        <v>320000</v>
      </c>
      <c r="I82" s="109"/>
      <c r="J82" s="109"/>
      <c r="K82" s="109"/>
      <c r="L82" s="112">
        <f>SUM(N82:S82)</f>
        <v>319530.49</v>
      </c>
      <c r="M82" s="112"/>
      <c r="N82" s="112"/>
      <c r="O82" s="112"/>
      <c r="P82" s="112">
        <v>319530.49</v>
      </c>
      <c r="Q82" s="112"/>
      <c r="R82" s="112"/>
      <c r="S82" s="112"/>
      <c r="T82" s="113">
        <f t="shared" si="13"/>
        <v>0.99853278125</v>
      </c>
    </row>
    <row r="83" spans="1:20" s="114" customFormat="1" ht="26.25" customHeight="1">
      <c r="A83" s="110"/>
      <c r="B83" s="110" t="s">
        <v>108</v>
      </c>
      <c r="C83" s="111" t="s">
        <v>78</v>
      </c>
      <c r="D83" s="109">
        <f t="shared" si="12"/>
        <v>5000</v>
      </c>
      <c r="E83" s="109"/>
      <c r="F83" s="109"/>
      <c r="G83" s="109"/>
      <c r="H83" s="109">
        <v>5000</v>
      </c>
      <c r="I83" s="109"/>
      <c r="J83" s="109"/>
      <c r="K83" s="109"/>
      <c r="L83" s="112">
        <f>SUM(N83:S83)</f>
        <v>5000</v>
      </c>
      <c r="M83" s="112"/>
      <c r="N83" s="112"/>
      <c r="O83" s="112"/>
      <c r="P83" s="112">
        <v>5000</v>
      </c>
      <c r="Q83" s="112"/>
      <c r="R83" s="112"/>
      <c r="S83" s="112"/>
      <c r="T83" s="113">
        <f t="shared" si="13"/>
        <v>1</v>
      </c>
    </row>
    <row r="84" spans="1:20" s="42" customFormat="1" ht="24.75" customHeight="1">
      <c r="A84" s="101" t="s">
        <v>90</v>
      </c>
      <c r="B84" s="101"/>
      <c r="C84" s="118" t="s">
        <v>120</v>
      </c>
      <c r="D84" s="104">
        <f>SUM(E84,H84,I84,J84)</f>
        <v>264100</v>
      </c>
      <c r="E84" s="104">
        <f>SUM(F84:G84)</f>
        <v>101100</v>
      </c>
      <c r="F84" s="104">
        <v>13600</v>
      </c>
      <c r="G84" s="104">
        <f>SUM(G85:G86)</f>
        <v>87500</v>
      </c>
      <c r="H84" s="104">
        <v>130000</v>
      </c>
      <c r="I84" s="104">
        <v>33000</v>
      </c>
      <c r="J84" s="104"/>
      <c r="K84" s="119"/>
      <c r="L84" s="105">
        <f>SUM(N84:S84)</f>
        <v>227201.32</v>
      </c>
      <c r="M84" s="105">
        <f>SUM(N84:O84)</f>
        <v>67201.32</v>
      </c>
      <c r="N84" s="105">
        <f>SUM(N85)</f>
        <v>13280</v>
      </c>
      <c r="O84" s="105">
        <f>SUM(O85)</f>
        <v>53921.32</v>
      </c>
      <c r="P84" s="105">
        <f>SUM(P85)</f>
        <v>130000</v>
      </c>
      <c r="Q84" s="105">
        <f>SUM(Q85)</f>
        <v>30000</v>
      </c>
      <c r="R84" s="105"/>
      <c r="S84" s="105"/>
      <c r="T84" s="106">
        <f t="shared" si="13"/>
        <v>0.8602851950018933</v>
      </c>
    </row>
    <row r="85" spans="1:20" s="114" customFormat="1" ht="30" customHeight="1">
      <c r="A85" s="110"/>
      <c r="B85" s="110" t="s">
        <v>91</v>
      </c>
      <c r="C85" s="111" t="s">
        <v>115</v>
      </c>
      <c r="D85" s="109">
        <f>SUM(E85,H85,I85,J85)</f>
        <v>249571</v>
      </c>
      <c r="E85" s="109">
        <f>SUM(F85:G85)</f>
        <v>86571</v>
      </c>
      <c r="F85" s="109">
        <v>13600</v>
      </c>
      <c r="G85" s="109">
        <v>72971</v>
      </c>
      <c r="H85" s="109">
        <v>130000</v>
      </c>
      <c r="I85" s="109">
        <v>33000</v>
      </c>
      <c r="J85" s="109"/>
      <c r="K85" s="120"/>
      <c r="L85" s="112">
        <f>SUM(N85:S85)</f>
        <v>227201.32</v>
      </c>
      <c r="M85" s="112">
        <f>SUM(N85:O85)</f>
        <v>67201.32</v>
      </c>
      <c r="N85" s="112">
        <v>13280</v>
      </c>
      <c r="O85" s="112">
        <v>53921.32</v>
      </c>
      <c r="P85" s="112">
        <v>130000</v>
      </c>
      <c r="Q85" s="112">
        <v>30000</v>
      </c>
      <c r="R85" s="112"/>
      <c r="S85" s="112"/>
      <c r="T85" s="113">
        <f t="shared" si="13"/>
        <v>0.9103674705795145</v>
      </c>
    </row>
    <row r="86" spans="1:20" s="114" customFormat="1" ht="30" customHeight="1">
      <c r="A86" s="110"/>
      <c r="B86" s="110" t="s">
        <v>131</v>
      </c>
      <c r="C86" s="111" t="s">
        <v>78</v>
      </c>
      <c r="D86" s="109">
        <v>14529</v>
      </c>
      <c r="E86" s="109">
        <v>14529</v>
      </c>
      <c r="F86" s="109"/>
      <c r="G86" s="109">
        <v>14529</v>
      </c>
      <c r="H86" s="109"/>
      <c r="I86" s="109"/>
      <c r="J86" s="109"/>
      <c r="K86" s="120"/>
      <c r="L86" s="112">
        <v>0</v>
      </c>
      <c r="M86" s="112">
        <v>0</v>
      </c>
      <c r="N86" s="112"/>
      <c r="O86" s="112">
        <v>0</v>
      </c>
      <c r="P86" s="112"/>
      <c r="Q86" s="112"/>
      <c r="R86" s="112"/>
      <c r="S86" s="112"/>
      <c r="T86" s="113">
        <f t="shared" si="13"/>
        <v>0</v>
      </c>
    </row>
    <row r="87" spans="1:20" s="136" customFormat="1" ht="34.5" customHeight="1">
      <c r="A87" s="151" t="s">
        <v>7</v>
      </c>
      <c r="B87" s="151"/>
      <c r="C87" s="151"/>
      <c r="D87" s="137">
        <f>SUM(E87,H87,I87,J87,K87)</f>
        <v>30885958.43</v>
      </c>
      <c r="E87" s="137">
        <f>SUM(F87:G87)</f>
        <v>25952656.11</v>
      </c>
      <c r="F87" s="137">
        <f>SUM(F9,F12,F15,F17,F19,F25,,F31,F34,F36,F39,F51,F55,F70,F73,F81,F84)</f>
        <v>15548854.85</v>
      </c>
      <c r="G87" s="137">
        <f>SUM(G9,G12,G15,G17,G19,G25,,G31,G34,G36,G39,G51,G55,G68,G70,G73,G81,G84)</f>
        <v>10403801.26</v>
      </c>
      <c r="H87" s="137">
        <f>SUM(H9,H12,H15,H17,H19,H25,,H31,H34,H36,H39,H51,H55,H70,H73,H81,H84)</f>
        <v>982000</v>
      </c>
      <c r="I87" s="137">
        <f>SUM(I9,I12,I15,I17,I19,I25,,I31,I34,I36,I39,I51,I55,I70,I73,I81,I84)</f>
        <v>3649864</v>
      </c>
      <c r="J87" s="137">
        <f>SUM(J9,J12,J15,J17,J19,J25,,J31,J34,J36,J39,J51,J55,J70,J73,J81,J84)</f>
        <v>130484.32</v>
      </c>
      <c r="K87" s="137">
        <v>170954</v>
      </c>
      <c r="L87" s="137">
        <f>SUM(N87:S87)</f>
        <v>29288970.34</v>
      </c>
      <c r="M87" s="138">
        <f>SUM(N87:O87)</f>
        <v>24496271.43</v>
      </c>
      <c r="N87" s="137">
        <f>SUM(N9,N12,N15,N17,N19,N25,N31,N34,N36,N39,N51,N55,N70,N73,N81,N84)</f>
        <v>15226324.839999998</v>
      </c>
      <c r="O87" s="137">
        <f>SUM(O9,O12,O15,O17,O19,O25,O31,O3,O36,O39,O51,O55,O68,O70,O73,O81,O84)</f>
        <v>9269946.59</v>
      </c>
      <c r="P87" s="137">
        <f>SUM(P9,P12,P15,P17,P19,P25,P31,P34,P36,P39,P51,P55,P70,P73,P81,P84)</f>
        <v>965568.99</v>
      </c>
      <c r="Q87" s="137">
        <f>SUM(Q9,Q12,Q15,Q17,Q19,Q25,Q31,Q34,Q36,Q39,Q51,Q55,Q70,Q73,Q81,Q84)</f>
        <v>3566916.82</v>
      </c>
      <c r="R87" s="137">
        <f>SUM(R9,R12,R15,R17,R19,R25,R31,R34,R36,R39,R51,R55,R70,R73,R81,R84)</f>
        <v>120083.32</v>
      </c>
      <c r="S87" s="137">
        <f>SUM(S9,S12,S15,S17,S19,S25,S31,S34,S36,S39,S51,S55,S70,S73,S81,S84)</f>
        <v>140129.78</v>
      </c>
      <c r="T87" s="139">
        <f t="shared" si="13"/>
        <v>0.9482940413321018</v>
      </c>
    </row>
    <row r="89" ht="8.25">
      <c r="A89" s="43"/>
    </row>
  </sheetData>
  <sheetProtection/>
  <mergeCells count="22">
    <mergeCell ref="B5:B7"/>
    <mergeCell ref="C5:C7"/>
    <mergeCell ref="Q6:Q7"/>
    <mergeCell ref="S6:S7"/>
    <mergeCell ref="R6:R7"/>
    <mergeCell ref="L6:L7"/>
    <mergeCell ref="A87:C87"/>
    <mergeCell ref="H6:H7"/>
    <mergeCell ref="F6:G6"/>
    <mergeCell ref="E6:E7"/>
    <mergeCell ref="D6:D7"/>
    <mergeCell ref="A5:A7"/>
    <mergeCell ref="D1:O1"/>
    <mergeCell ref="D5:K5"/>
    <mergeCell ref="J6:J7"/>
    <mergeCell ref="I6:I7"/>
    <mergeCell ref="K6:K7"/>
    <mergeCell ref="T5:T7"/>
    <mergeCell ref="L5:S5"/>
    <mergeCell ref="M6:M7"/>
    <mergeCell ref="N6:O6"/>
    <mergeCell ref="P6:P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2:L30"/>
  <sheetViews>
    <sheetView zoomScale="130" zoomScaleNormal="130" zoomScalePageLayoutView="0" workbookViewId="0" topLeftCell="A1">
      <selection activeCell="H13" sqref="H13"/>
    </sheetView>
  </sheetViews>
  <sheetFormatPr defaultColWidth="9.140625" defaultRowHeight="12.75"/>
  <cols>
    <col min="1" max="1" width="3.57421875" style="0" customWidth="1"/>
    <col min="2" max="2" width="5.7109375" style="0" customWidth="1"/>
    <col min="3" max="3" width="13.57421875" style="0" customWidth="1"/>
    <col min="4" max="4" width="10.7109375" style="0" customWidth="1"/>
    <col min="5" max="7" width="10.00390625" style="0" customWidth="1"/>
    <col min="8" max="8" width="10.7109375" style="0" customWidth="1"/>
    <col min="9" max="11" width="10.00390625" style="0" customWidth="1"/>
  </cols>
  <sheetData>
    <row r="2" spans="1:12" ht="12.75">
      <c r="A2" s="44"/>
      <c r="B2" s="44"/>
      <c r="C2" s="44"/>
      <c r="D2" s="153" t="s">
        <v>160</v>
      </c>
      <c r="E2" s="154"/>
      <c r="F2" s="154"/>
      <c r="G2" s="154"/>
      <c r="H2" s="154"/>
      <c r="I2" s="154"/>
      <c r="J2" s="154"/>
      <c r="K2" s="154"/>
      <c r="L2" s="30"/>
    </row>
    <row r="3" spans="1:12" ht="12.75">
      <c r="A3" s="44"/>
      <c r="B3" s="44"/>
      <c r="C3" s="44"/>
      <c r="D3" s="44"/>
      <c r="E3" s="44"/>
      <c r="F3" s="44"/>
      <c r="G3" s="44"/>
      <c r="H3" s="45" t="s">
        <v>109</v>
      </c>
      <c r="I3" s="46"/>
      <c r="J3" s="46"/>
      <c r="K3" s="46"/>
      <c r="L3" s="30"/>
    </row>
    <row r="4" spans="1:12" ht="12.75">
      <c r="A4" s="44"/>
      <c r="B4" s="44"/>
      <c r="C4" s="44"/>
      <c r="D4" s="47" t="s">
        <v>15</v>
      </c>
      <c r="E4" s="48"/>
      <c r="F4" s="48"/>
      <c r="G4" s="48"/>
      <c r="H4" s="48"/>
      <c r="I4" s="48"/>
      <c r="J4" s="48"/>
      <c r="K4" s="48"/>
      <c r="L4" s="48"/>
    </row>
    <row r="5" spans="1:12" ht="12.75">
      <c r="A5" s="158" t="s">
        <v>0</v>
      </c>
      <c r="B5" s="158" t="s">
        <v>3</v>
      </c>
      <c r="C5" s="158" t="s">
        <v>5</v>
      </c>
      <c r="D5" s="164" t="s">
        <v>127</v>
      </c>
      <c r="E5" s="165"/>
      <c r="F5" s="165"/>
      <c r="G5" s="165"/>
      <c r="H5" s="156" t="s">
        <v>155</v>
      </c>
      <c r="I5" s="157"/>
      <c r="J5" s="157"/>
      <c r="K5" s="157"/>
      <c r="L5" s="158" t="s">
        <v>110</v>
      </c>
    </row>
    <row r="6" spans="1:12" ht="12.75">
      <c r="A6" s="159"/>
      <c r="B6" s="159"/>
      <c r="C6" s="159"/>
      <c r="D6" s="158" t="s">
        <v>104</v>
      </c>
      <c r="E6" s="156" t="s">
        <v>20</v>
      </c>
      <c r="F6" s="157"/>
      <c r="G6" s="157"/>
      <c r="H6" s="158" t="s">
        <v>104</v>
      </c>
      <c r="I6" s="156" t="s">
        <v>20</v>
      </c>
      <c r="J6" s="157"/>
      <c r="K6" s="157"/>
      <c r="L6" s="159"/>
    </row>
    <row r="7" spans="1:12" ht="12.75">
      <c r="A7" s="160"/>
      <c r="B7" s="160"/>
      <c r="C7" s="160"/>
      <c r="D7" s="159"/>
      <c r="E7" s="158" t="s">
        <v>16</v>
      </c>
      <c r="F7" s="52" t="s">
        <v>121</v>
      </c>
      <c r="G7" s="158" t="s">
        <v>123</v>
      </c>
      <c r="H7" s="159"/>
      <c r="I7" s="158" t="s">
        <v>16</v>
      </c>
      <c r="J7" s="52" t="s">
        <v>121</v>
      </c>
      <c r="K7" s="158" t="s">
        <v>123</v>
      </c>
      <c r="L7" s="160"/>
    </row>
    <row r="8" spans="1:12" ht="106.5" customHeight="1">
      <c r="A8" s="161"/>
      <c r="B8" s="161"/>
      <c r="C8" s="161"/>
      <c r="D8" s="161"/>
      <c r="E8" s="162"/>
      <c r="F8" s="52" t="s">
        <v>122</v>
      </c>
      <c r="G8" s="163"/>
      <c r="H8" s="161"/>
      <c r="I8" s="162"/>
      <c r="J8" s="52" t="s">
        <v>122</v>
      </c>
      <c r="K8" s="163"/>
      <c r="L8" s="161"/>
    </row>
    <row r="9" spans="1:12" ht="12.75">
      <c r="A9" s="53">
        <v>1</v>
      </c>
      <c r="B9" s="53">
        <v>2</v>
      </c>
      <c r="C9" s="53">
        <v>3</v>
      </c>
      <c r="D9" s="53">
        <v>4</v>
      </c>
      <c r="E9" s="53">
        <v>5</v>
      </c>
      <c r="F9" s="53">
        <v>6</v>
      </c>
      <c r="G9" s="53">
        <v>7</v>
      </c>
      <c r="H9" s="53">
        <v>8</v>
      </c>
      <c r="I9" s="53">
        <v>9</v>
      </c>
      <c r="J9" s="53">
        <v>10</v>
      </c>
      <c r="K9" s="53">
        <v>11</v>
      </c>
      <c r="L9" s="53">
        <v>12</v>
      </c>
    </row>
    <row r="10" spans="1:12" ht="24.75" customHeight="1">
      <c r="A10" s="81" t="s">
        <v>22</v>
      </c>
      <c r="B10" s="81"/>
      <c r="C10" s="82" t="s">
        <v>23</v>
      </c>
      <c r="D10" s="83">
        <v>173500</v>
      </c>
      <c r="E10" s="83">
        <v>173500</v>
      </c>
      <c r="F10" s="83">
        <v>0</v>
      </c>
      <c r="G10" s="83">
        <v>0</v>
      </c>
      <c r="H10" s="83">
        <v>145210.23</v>
      </c>
      <c r="I10" s="83">
        <v>145210.23</v>
      </c>
      <c r="J10" s="83">
        <v>0</v>
      </c>
      <c r="K10" s="83">
        <v>0</v>
      </c>
      <c r="L10" s="84">
        <f>H11/D11</f>
        <v>0.8369465706051874</v>
      </c>
    </row>
    <row r="11" spans="1:12" ht="28.5" customHeight="1">
      <c r="A11" s="85"/>
      <c r="B11" s="85" t="s">
        <v>95</v>
      </c>
      <c r="C11" s="86" t="s">
        <v>96</v>
      </c>
      <c r="D11" s="83">
        <v>173500</v>
      </c>
      <c r="E11" s="83">
        <v>173500</v>
      </c>
      <c r="F11" s="87">
        <v>0</v>
      </c>
      <c r="G11" s="87">
        <v>0</v>
      </c>
      <c r="H11" s="87">
        <v>145210.23</v>
      </c>
      <c r="I11" s="87">
        <v>145210.23</v>
      </c>
      <c r="J11" s="87">
        <v>0</v>
      </c>
      <c r="K11" s="87">
        <v>0</v>
      </c>
      <c r="L11" s="84">
        <f>H11/D11</f>
        <v>0.8369465706051874</v>
      </c>
    </row>
    <row r="12" spans="1:12" ht="24.75" customHeight="1">
      <c r="A12" s="89">
        <v>150</v>
      </c>
      <c r="B12" s="89"/>
      <c r="C12" s="90" t="s">
        <v>92</v>
      </c>
      <c r="D12" s="87">
        <v>10704</v>
      </c>
      <c r="E12" s="87">
        <v>10704</v>
      </c>
      <c r="F12" s="87">
        <v>10704</v>
      </c>
      <c r="G12" s="91">
        <v>0</v>
      </c>
      <c r="H12" s="83">
        <v>10703.96</v>
      </c>
      <c r="I12" s="83">
        <v>10703.96</v>
      </c>
      <c r="J12" s="83">
        <v>10703.96</v>
      </c>
      <c r="K12" s="91">
        <v>0</v>
      </c>
      <c r="L12" s="84">
        <f>H12/D12</f>
        <v>0.9999962630792226</v>
      </c>
    </row>
    <row r="13" spans="1:12" ht="24.75" customHeight="1">
      <c r="A13" s="92"/>
      <c r="B13" s="92" t="s">
        <v>93</v>
      </c>
      <c r="C13" s="86" t="s">
        <v>94</v>
      </c>
      <c r="D13" s="87">
        <v>10704</v>
      </c>
      <c r="E13" s="87">
        <v>10704</v>
      </c>
      <c r="F13" s="93">
        <v>10704</v>
      </c>
      <c r="G13" s="93">
        <v>0</v>
      </c>
      <c r="H13" s="87">
        <v>10703.96</v>
      </c>
      <c r="I13" s="87">
        <v>10703.96</v>
      </c>
      <c r="J13" s="93">
        <v>10703.96</v>
      </c>
      <c r="K13" s="93">
        <v>0</v>
      </c>
      <c r="L13" s="84">
        <f>H13/D13</f>
        <v>0.9999962630792226</v>
      </c>
    </row>
    <row r="14" spans="1:12" ht="24.75" customHeight="1">
      <c r="A14" s="89" t="s">
        <v>38</v>
      </c>
      <c r="B14" s="89"/>
      <c r="C14" s="90" t="s">
        <v>39</v>
      </c>
      <c r="D14" s="83">
        <f>SUM(D15:D16)</f>
        <v>4988844.34</v>
      </c>
      <c r="E14" s="83">
        <f>SUM(E15:E16)</f>
        <v>4988844.34</v>
      </c>
      <c r="F14" s="91">
        <v>0</v>
      </c>
      <c r="G14" s="91">
        <v>0</v>
      </c>
      <c r="H14" s="83">
        <f>SUM(H15:H16)</f>
        <v>4805365.02</v>
      </c>
      <c r="I14" s="83">
        <f>SUM(I15:I16)</f>
        <v>4805365.02</v>
      </c>
      <c r="J14" s="91">
        <v>0</v>
      </c>
      <c r="K14" s="91">
        <v>0</v>
      </c>
      <c r="L14" s="84">
        <f aca="true" t="shared" si="0" ref="L14:L30">H14/D14</f>
        <v>0.963222079604913</v>
      </c>
    </row>
    <row r="15" spans="1:12" ht="24.75" customHeight="1">
      <c r="A15" s="89"/>
      <c r="B15" s="89" t="s">
        <v>150</v>
      </c>
      <c r="C15" s="90" t="s">
        <v>151</v>
      </c>
      <c r="D15" s="87">
        <v>75000</v>
      </c>
      <c r="E15" s="93">
        <v>75000</v>
      </c>
      <c r="F15" s="91">
        <v>0</v>
      </c>
      <c r="G15" s="91">
        <v>0</v>
      </c>
      <c r="H15" s="87">
        <v>75000</v>
      </c>
      <c r="I15" s="87">
        <v>75000</v>
      </c>
      <c r="J15" s="91">
        <v>0</v>
      </c>
      <c r="K15" s="91">
        <v>0</v>
      </c>
      <c r="L15" s="84">
        <f t="shared" si="0"/>
        <v>1</v>
      </c>
    </row>
    <row r="16" spans="1:12" ht="24.75" customHeight="1">
      <c r="A16" s="92"/>
      <c r="B16" s="92" t="s">
        <v>42</v>
      </c>
      <c r="C16" s="86" t="s">
        <v>43</v>
      </c>
      <c r="D16" s="87">
        <v>4913844.34</v>
      </c>
      <c r="E16" s="93">
        <v>4913844.34</v>
      </c>
      <c r="F16" s="93">
        <v>0</v>
      </c>
      <c r="G16" s="93">
        <v>0</v>
      </c>
      <c r="H16" s="87">
        <v>4730365.02</v>
      </c>
      <c r="I16" s="87">
        <v>4730365.02</v>
      </c>
      <c r="J16" s="93">
        <v>0</v>
      </c>
      <c r="K16" s="93">
        <v>0</v>
      </c>
      <c r="L16" s="88">
        <f t="shared" si="0"/>
        <v>0.9626607382520382</v>
      </c>
    </row>
    <row r="17" spans="1:12" ht="24.75" customHeight="1">
      <c r="A17" s="89" t="s">
        <v>26</v>
      </c>
      <c r="B17" s="89"/>
      <c r="C17" s="90" t="s">
        <v>27</v>
      </c>
      <c r="D17" s="83">
        <f>SUM(D18:D19)</f>
        <v>253436</v>
      </c>
      <c r="E17" s="83">
        <f>SUM(E18:E19)</f>
        <v>253436</v>
      </c>
      <c r="F17" s="91">
        <v>19876</v>
      </c>
      <c r="G17" s="91">
        <v>0</v>
      </c>
      <c r="H17" s="91">
        <f>SUM(H18:H19)</f>
        <v>252653.05</v>
      </c>
      <c r="I17" s="91">
        <f>SUM(I18:I19)</f>
        <v>252653.05</v>
      </c>
      <c r="J17" s="91">
        <v>19875.78</v>
      </c>
      <c r="K17" s="91">
        <v>0</v>
      </c>
      <c r="L17" s="84">
        <f t="shared" si="0"/>
        <v>0.9969106598904653</v>
      </c>
    </row>
    <row r="18" spans="1:12" ht="24.75" customHeight="1">
      <c r="A18" s="92"/>
      <c r="B18" s="92" t="s">
        <v>97</v>
      </c>
      <c r="C18" s="86" t="s">
        <v>51</v>
      </c>
      <c r="D18" s="87">
        <v>233560</v>
      </c>
      <c r="E18" s="87">
        <v>233560</v>
      </c>
      <c r="F18" s="93">
        <v>0</v>
      </c>
      <c r="G18" s="93">
        <v>0</v>
      </c>
      <c r="H18" s="87">
        <v>232777.27</v>
      </c>
      <c r="I18" s="87">
        <v>232777.27</v>
      </c>
      <c r="J18" s="93">
        <v>0</v>
      </c>
      <c r="K18" s="93">
        <v>0</v>
      </c>
      <c r="L18" s="88">
        <f t="shared" si="0"/>
        <v>0.9966486984072614</v>
      </c>
    </row>
    <row r="19" spans="1:12" ht="24.75" customHeight="1">
      <c r="A19" s="92"/>
      <c r="B19" s="92" t="s">
        <v>98</v>
      </c>
      <c r="C19" s="86" t="s">
        <v>78</v>
      </c>
      <c r="D19" s="87">
        <v>19876</v>
      </c>
      <c r="E19" s="87">
        <v>19876</v>
      </c>
      <c r="F19" s="87">
        <v>19876</v>
      </c>
      <c r="G19" s="93">
        <v>0</v>
      </c>
      <c r="H19" s="87">
        <v>19875.78</v>
      </c>
      <c r="I19" s="87">
        <v>19875.78</v>
      </c>
      <c r="J19" s="87">
        <v>19875.78</v>
      </c>
      <c r="K19" s="93">
        <v>0</v>
      </c>
      <c r="L19" s="88">
        <f t="shared" si="0"/>
        <v>0.9999889313745219</v>
      </c>
    </row>
    <row r="20" spans="1:12" ht="36" customHeight="1">
      <c r="A20" s="89" t="s">
        <v>30</v>
      </c>
      <c r="B20" s="89"/>
      <c r="C20" s="90" t="s">
        <v>31</v>
      </c>
      <c r="D20" s="91">
        <v>199796</v>
      </c>
      <c r="E20" s="91">
        <v>199796</v>
      </c>
      <c r="F20" s="91">
        <v>0</v>
      </c>
      <c r="G20" s="91">
        <v>0</v>
      </c>
      <c r="H20" s="91">
        <v>199545.6</v>
      </c>
      <c r="I20" s="91">
        <v>199545.6</v>
      </c>
      <c r="J20" s="91">
        <v>0</v>
      </c>
      <c r="K20" s="91">
        <v>0</v>
      </c>
      <c r="L20" s="84">
        <f t="shared" si="0"/>
        <v>0.9987467216560892</v>
      </c>
    </row>
    <row r="21" spans="1:12" ht="27" customHeight="1">
      <c r="A21" s="92"/>
      <c r="B21" s="92" t="s">
        <v>99</v>
      </c>
      <c r="C21" s="86" t="s">
        <v>54</v>
      </c>
      <c r="D21" s="93">
        <v>199796</v>
      </c>
      <c r="E21" s="93">
        <v>199796</v>
      </c>
      <c r="F21" s="93">
        <v>0</v>
      </c>
      <c r="G21" s="93">
        <v>0</v>
      </c>
      <c r="H21" s="93">
        <v>199545.6</v>
      </c>
      <c r="I21" s="93">
        <v>199545.6</v>
      </c>
      <c r="J21" s="93">
        <v>0</v>
      </c>
      <c r="K21" s="93">
        <v>0</v>
      </c>
      <c r="L21" s="88">
        <f t="shared" si="0"/>
        <v>0.9987467216560892</v>
      </c>
    </row>
    <row r="22" spans="1:12" ht="24.75" customHeight="1">
      <c r="A22" s="89" t="s">
        <v>60</v>
      </c>
      <c r="B22" s="89"/>
      <c r="C22" s="90" t="s">
        <v>61</v>
      </c>
      <c r="D22" s="91">
        <v>1424022</v>
      </c>
      <c r="E22" s="91">
        <v>1424022</v>
      </c>
      <c r="F22" s="91">
        <v>0</v>
      </c>
      <c r="G22" s="91">
        <v>0</v>
      </c>
      <c r="H22" s="91">
        <v>1384467.48</v>
      </c>
      <c r="I22" s="91">
        <v>1384467.48</v>
      </c>
      <c r="J22" s="91">
        <v>0</v>
      </c>
      <c r="K22" s="91">
        <v>0</v>
      </c>
      <c r="L22" s="88">
        <f t="shared" si="0"/>
        <v>0.9722233785713985</v>
      </c>
    </row>
    <row r="23" spans="1:12" ht="24.75" customHeight="1">
      <c r="A23" s="92"/>
      <c r="B23" s="92" t="s">
        <v>111</v>
      </c>
      <c r="C23" s="86" t="s">
        <v>62</v>
      </c>
      <c r="D23" s="93">
        <v>1424022</v>
      </c>
      <c r="E23" s="93">
        <v>1424022</v>
      </c>
      <c r="F23" s="93">
        <v>0</v>
      </c>
      <c r="G23" s="93">
        <v>0</v>
      </c>
      <c r="H23" s="93">
        <v>1384467.48</v>
      </c>
      <c r="I23" s="93">
        <v>1384467.48</v>
      </c>
      <c r="J23" s="93">
        <v>0</v>
      </c>
      <c r="K23" s="93">
        <v>0</v>
      </c>
      <c r="L23" s="88">
        <f>H22/D22</f>
        <v>0.9722233785713985</v>
      </c>
    </row>
    <row r="24" spans="1:12" ht="24.75" customHeight="1">
      <c r="A24" s="92" t="s">
        <v>69</v>
      </c>
      <c r="B24" s="92"/>
      <c r="C24" s="86" t="s">
        <v>70</v>
      </c>
      <c r="D24" s="91">
        <v>4000</v>
      </c>
      <c r="E24" s="91">
        <v>4000</v>
      </c>
      <c r="F24" s="93">
        <v>0</v>
      </c>
      <c r="G24" s="93">
        <v>0</v>
      </c>
      <c r="H24" s="91">
        <v>3999.96</v>
      </c>
      <c r="I24" s="91">
        <v>3999.96</v>
      </c>
      <c r="J24" s="93">
        <v>0</v>
      </c>
      <c r="K24" s="93">
        <v>0</v>
      </c>
      <c r="L24" s="88">
        <f t="shared" si="0"/>
        <v>0.99999</v>
      </c>
    </row>
    <row r="25" spans="1:12" ht="28.5" customHeight="1">
      <c r="A25" s="92"/>
      <c r="B25" s="92" t="s">
        <v>140</v>
      </c>
      <c r="C25" s="86" t="s">
        <v>141</v>
      </c>
      <c r="D25" s="93">
        <v>4000</v>
      </c>
      <c r="E25" s="93">
        <v>4000</v>
      </c>
      <c r="F25" s="93">
        <v>0</v>
      </c>
      <c r="G25" s="93">
        <v>0</v>
      </c>
      <c r="H25" s="93">
        <v>3999.96</v>
      </c>
      <c r="I25" s="93">
        <v>3999.96</v>
      </c>
      <c r="J25" s="93">
        <v>0</v>
      </c>
      <c r="K25" s="93">
        <v>0</v>
      </c>
      <c r="L25" s="88">
        <f t="shared" si="0"/>
        <v>0.99999</v>
      </c>
    </row>
    <row r="26" spans="1:12" ht="30.75" customHeight="1">
      <c r="A26" s="89" t="s">
        <v>83</v>
      </c>
      <c r="B26" s="89"/>
      <c r="C26" s="90" t="s">
        <v>100</v>
      </c>
      <c r="D26" s="91">
        <v>737848</v>
      </c>
      <c r="E26" s="91">
        <v>737848</v>
      </c>
      <c r="F26" s="91">
        <v>0</v>
      </c>
      <c r="G26" s="91">
        <v>0</v>
      </c>
      <c r="H26" s="91">
        <v>729817.48</v>
      </c>
      <c r="I26" s="91">
        <v>729817.48</v>
      </c>
      <c r="J26" s="91">
        <v>0</v>
      </c>
      <c r="K26" s="91">
        <v>0</v>
      </c>
      <c r="L26" s="88">
        <f t="shared" si="0"/>
        <v>0.9891162949550585</v>
      </c>
    </row>
    <row r="27" spans="1:12" ht="26.25" customHeight="1">
      <c r="A27" s="92"/>
      <c r="B27" s="92" t="s">
        <v>101</v>
      </c>
      <c r="C27" s="86" t="s">
        <v>85</v>
      </c>
      <c r="D27" s="93">
        <v>737848</v>
      </c>
      <c r="E27" s="93">
        <v>737848</v>
      </c>
      <c r="F27" s="93">
        <v>0</v>
      </c>
      <c r="G27" s="93">
        <v>0</v>
      </c>
      <c r="H27" s="93">
        <v>729817.48</v>
      </c>
      <c r="I27" s="93">
        <v>729817.48</v>
      </c>
      <c r="J27" s="93">
        <v>0</v>
      </c>
      <c r="K27" s="93">
        <v>0</v>
      </c>
      <c r="L27" s="88">
        <f>H27/D26</f>
        <v>0.9891162949550585</v>
      </c>
    </row>
    <row r="28" spans="1:12" ht="24.75" customHeight="1">
      <c r="A28" s="89" t="s">
        <v>90</v>
      </c>
      <c r="B28" s="89"/>
      <c r="C28" s="90" t="s">
        <v>118</v>
      </c>
      <c r="D28" s="91">
        <v>41360</v>
      </c>
      <c r="E28" s="91">
        <v>41360</v>
      </c>
      <c r="F28" s="91">
        <v>0</v>
      </c>
      <c r="G28" s="91">
        <v>0</v>
      </c>
      <c r="H28" s="91">
        <v>41359.99</v>
      </c>
      <c r="I28" s="91">
        <v>41359.99</v>
      </c>
      <c r="J28" s="91">
        <v>0</v>
      </c>
      <c r="K28" s="91">
        <v>0</v>
      </c>
      <c r="L28" s="84">
        <f t="shared" si="0"/>
        <v>0.9999997582205028</v>
      </c>
    </row>
    <row r="29" spans="1:12" ht="24.75" customHeight="1">
      <c r="A29" s="92"/>
      <c r="B29" s="92" t="s">
        <v>131</v>
      </c>
      <c r="C29" s="86" t="s">
        <v>78</v>
      </c>
      <c r="D29" s="93">
        <v>41360</v>
      </c>
      <c r="E29" s="93">
        <v>41360</v>
      </c>
      <c r="F29" s="93">
        <v>0</v>
      </c>
      <c r="G29" s="93">
        <v>0</v>
      </c>
      <c r="H29" s="93">
        <v>41359.99</v>
      </c>
      <c r="I29" s="93">
        <v>41359.99</v>
      </c>
      <c r="J29" s="93">
        <v>0</v>
      </c>
      <c r="K29" s="93">
        <v>0</v>
      </c>
      <c r="L29" s="88">
        <f t="shared" si="0"/>
        <v>0.9999997582205028</v>
      </c>
    </row>
    <row r="30" spans="1:12" ht="36" customHeight="1">
      <c r="A30" s="155" t="s">
        <v>7</v>
      </c>
      <c r="B30" s="155"/>
      <c r="C30" s="155"/>
      <c r="D30" s="51">
        <f>SUM(E30)</f>
        <v>7833510.34</v>
      </c>
      <c r="E30" s="51">
        <f>SUM(E10,E12,E14,E17,E20,E22,E24,E26,E28)</f>
        <v>7833510.34</v>
      </c>
      <c r="F30" s="51">
        <f>SUM(F10,F12,F14,F17,F20,F22,F26,F28)</f>
        <v>30580</v>
      </c>
      <c r="G30" s="51">
        <f>SUM(G10,G12,G14,G17,G20,G22,G26,G28)</f>
        <v>0</v>
      </c>
      <c r="H30" s="51">
        <f>SUM(I30)</f>
        <v>7573122.77</v>
      </c>
      <c r="I30" s="51">
        <f>SUM(I10,I12,M8,I14,I17,I20,I22,I24,I26,I28)</f>
        <v>7573122.77</v>
      </c>
      <c r="J30" s="51">
        <f>SUM(J10,J12,J14,J17,J20,J22,J26,J28)</f>
        <v>30579.739999999998</v>
      </c>
      <c r="K30" s="51">
        <f>SUM(K10,K12,K14,K17,K20,K22,K26,K28)</f>
        <v>0</v>
      </c>
      <c r="L30" s="54">
        <f t="shared" si="0"/>
        <v>0.9667597847327281</v>
      </c>
    </row>
  </sheetData>
  <sheetProtection/>
  <mergeCells count="16">
    <mergeCell ref="I7:I8"/>
    <mergeCell ref="K7:K8"/>
    <mergeCell ref="A5:A8"/>
    <mergeCell ref="B5:B8"/>
    <mergeCell ref="C5:C8"/>
    <mergeCell ref="D5:G5"/>
    <mergeCell ref="D2:K2"/>
    <mergeCell ref="A30:C30"/>
    <mergeCell ref="H5:K5"/>
    <mergeCell ref="L5:L8"/>
    <mergeCell ref="D6:D8"/>
    <mergeCell ref="E6:G6"/>
    <mergeCell ref="H6:H8"/>
    <mergeCell ref="I6:K6"/>
    <mergeCell ref="E7:E8"/>
    <mergeCell ref="G7:G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DomanskaA</cp:lastModifiedBy>
  <cp:lastPrinted>2016-03-25T08:53:46Z</cp:lastPrinted>
  <dcterms:created xsi:type="dcterms:W3CDTF">2009-10-15T10:17:39Z</dcterms:created>
  <dcterms:modified xsi:type="dcterms:W3CDTF">2016-04-28T10:02:20Z</dcterms:modified>
  <cp:category/>
  <cp:version/>
  <cp:contentType/>
  <cp:contentStatus/>
</cp:coreProperties>
</file>